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995" activeTab="1"/>
  </bookViews>
  <sheets>
    <sheet name="January15" sheetId="2" r:id="rId1"/>
    <sheet name="February15" sheetId="1" r:id="rId2"/>
  </sheets>
  <externalReferences>
    <externalReference r:id="rId3"/>
  </externalReferences>
  <definedNames>
    <definedName name="_xlnm.Print_Area" localSheetId="1">February15!$A$2:$H$205</definedName>
    <definedName name="_xlnm.Print_Area" localSheetId="0">January15!$A$2:$W$205</definedName>
  </definedNames>
  <calcPr calcId="145621"/>
</workbook>
</file>

<file path=xl/calcChain.xml><?xml version="1.0" encoding="utf-8"?>
<calcChain xmlns="http://schemas.openxmlformats.org/spreadsheetml/2006/main">
  <c r="I159" i="1" l="1"/>
  <c r="I160" i="1"/>
  <c r="I161" i="1"/>
  <c r="I162" i="1"/>
  <c r="I163" i="1"/>
  <c r="I164" i="1"/>
  <c r="I165" i="1"/>
  <c r="I169" i="1"/>
  <c r="I170" i="1"/>
  <c r="I171" i="1"/>
  <c r="I172" i="1"/>
  <c r="I173" i="1"/>
  <c r="I174" i="1"/>
  <c r="I175" i="1"/>
  <c r="I176" i="1"/>
  <c r="E150" i="1"/>
  <c r="G150" i="1"/>
  <c r="C150" i="1"/>
  <c r="I143" i="1"/>
  <c r="I144" i="1"/>
  <c r="I145" i="1"/>
  <c r="I146" i="1"/>
  <c r="I147" i="1"/>
  <c r="I148" i="1"/>
  <c r="I137" i="1"/>
  <c r="I139" i="1"/>
  <c r="I140" i="1"/>
  <c r="I141" i="1"/>
  <c r="I135" i="1"/>
  <c r="I134" i="1"/>
  <c r="I132" i="1"/>
  <c r="I130" i="1"/>
  <c r="I129" i="1"/>
  <c r="I128" i="1"/>
  <c r="I111" i="1"/>
  <c r="I112" i="1"/>
  <c r="I117" i="1"/>
  <c r="I118" i="1"/>
  <c r="I119" i="1"/>
  <c r="I120" i="1"/>
  <c r="I121" i="1"/>
  <c r="I122" i="1"/>
  <c r="I123" i="1"/>
  <c r="I125" i="1"/>
  <c r="I110" i="1"/>
  <c r="I105" i="1"/>
  <c r="I106" i="1"/>
  <c r="I107" i="1"/>
  <c r="I108" i="1"/>
  <c r="I103" i="1"/>
  <c r="I99" i="1"/>
  <c r="I101" i="1"/>
  <c r="I102" i="1"/>
  <c r="I98" i="1"/>
  <c r="I96" i="1"/>
  <c r="I94" i="1"/>
  <c r="M10" i="1"/>
  <c r="I10" i="1"/>
  <c r="I10" i="2"/>
  <c r="E14" i="1"/>
  <c r="E15" i="1"/>
  <c r="E18" i="1"/>
  <c r="E19" i="1"/>
  <c r="E22" i="1"/>
  <c r="E24" i="1"/>
  <c r="E25" i="1"/>
  <c r="E26" i="1"/>
  <c r="E27" i="1"/>
  <c r="E28" i="1"/>
  <c r="E31" i="1"/>
  <c r="E32" i="1"/>
  <c r="E33" i="1"/>
  <c r="E34" i="1"/>
  <c r="E35" i="1"/>
  <c r="E36" i="1"/>
  <c r="E37" i="1"/>
  <c r="E38" i="1"/>
  <c r="E39" i="1"/>
  <c r="E40" i="1"/>
  <c r="E54" i="1"/>
  <c r="E55" i="1"/>
  <c r="E57" i="1"/>
  <c r="E58" i="1"/>
  <c r="E59" i="1"/>
  <c r="E60" i="1"/>
  <c r="E61" i="1"/>
  <c r="E62" i="1"/>
  <c r="E66" i="1"/>
  <c r="E67" i="1"/>
  <c r="E68" i="1"/>
  <c r="E69" i="1"/>
  <c r="E70" i="1"/>
  <c r="E72" i="1"/>
  <c r="E73" i="1"/>
  <c r="E74" i="1"/>
  <c r="E75" i="1"/>
  <c r="E76" i="1"/>
  <c r="E77" i="1"/>
  <c r="E78" i="1"/>
  <c r="E81" i="1"/>
  <c r="E83" i="1"/>
  <c r="E91" i="1"/>
  <c r="E94" i="1"/>
  <c r="E99" i="1"/>
  <c r="E102" i="1"/>
  <c r="E105" i="1"/>
  <c r="E107" i="1"/>
  <c r="E111" i="1"/>
  <c r="E116" i="1"/>
  <c r="E118" i="1"/>
  <c r="E119" i="1"/>
  <c r="E120" i="1"/>
  <c r="E121" i="1"/>
  <c r="E123" i="1"/>
  <c r="E137" i="1"/>
  <c r="E139" i="1"/>
  <c r="E140" i="1"/>
  <c r="E141" i="1"/>
  <c r="E143" i="1"/>
  <c r="E144" i="1"/>
  <c r="E147" i="1"/>
  <c r="E148" i="1"/>
  <c r="E155" i="1"/>
  <c r="E156" i="1"/>
  <c r="E157" i="1"/>
  <c r="E158" i="1"/>
  <c r="E163" i="1"/>
  <c r="E164" i="1"/>
  <c r="E165" i="1"/>
  <c r="E169" i="1"/>
  <c r="E170" i="1"/>
  <c r="E171" i="1"/>
  <c r="E172" i="1"/>
  <c r="E173" i="1"/>
  <c r="E174" i="1"/>
  <c r="E175" i="1"/>
  <c r="E176" i="1"/>
  <c r="E178" i="1"/>
  <c r="E179" i="1"/>
  <c r="E180" i="1"/>
  <c r="E181" i="1"/>
  <c r="E182" i="1"/>
  <c r="E183" i="1"/>
  <c r="E184" i="1"/>
  <c r="E185" i="1"/>
  <c r="E186" i="1"/>
  <c r="E187" i="1"/>
  <c r="E188" i="1"/>
  <c r="E190" i="1"/>
  <c r="E191" i="1"/>
  <c r="E192" i="1"/>
  <c r="E193" i="1"/>
  <c r="E194" i="1"/>
  <c r="E196" i="1"/>
  <c r="E197" i="1"/>
  <c r="E198" i="1"/>
  <c r="E200" i="1"/>
  <c r="E201" i="1"/>
  <c r="E202" i="1"/>
  <c r="E203" i="1"/>
  <c r="E10" i="1"/>
  <c r="E10" i="2"/>
  <c r="U203" i="1" l="1"/>
  <c r="Q203" i="1"/>
  <c r="M203" i="1"/>
  <c r="I203" i="1"/>
  <c r="I202" i="1"/>
  <c r="S202" i="1"/>
  <c r="U202" i="1" s="1"/>
  <c r="S201" i="1"/>
  <c r="I201" i="1"/>
  <c r="I200" i="1"/>
  <c r="A200" i="1"/>
  <c r="K198" i="1"/>
  <c r="M198" i="1" s="1"/>
  <c r="I198" i="1"/>
  <c r="M197" i="1"/>
  <c r="K197" i="1"/>
  <c r="I197" i="1"/>
  <c r="S197" i="1"/>
  <c r="I196" i="1"/>
  <c r="A196" i="1"/>
  <c r="I194" i="1"/>
  <c r="S194" i="1"/>
  <c r="U194" i="1" s="1"/>
  <c r="S193" i="1"/>
  <c r="I193" i="1"/>
  <c r="I192" i="1"/>
  <c r="A192" i="1"/>
  <c r="U191" i="1"/>
  <c r="Q191" i="1"/>
  <c r="M191" i="1"/>
  <c r="I191" i="1"/>
  <c r="K188" i="1"/>
  <c r="M188" i="1" s="1"/>
  <c r="I188" i="1"/>
  <c r="S187" i="1"/>
  <c r="U187" i="1" s="1"/>
  <c r="I187" i="1"/>
  <c r="I186" i="1"/>
  <c r="S185" i="1"/>
  <c r="U185" i="1" s="1"/>
  <c r="K185" i="1"/>
  <c r="I185" i="1"/>
  <c r="K184" i="1"/>
  <c r="M184" i="1" s="1"/>
  <c r="I184" i="1"/>
  <c r="I183" i="1"/>
  <c r="I182" i="1"/>
  <c r="K181" i="1"/>
  <c r="I181" i="1"/>
  <c r="O180" i="1"/>
  <c r="Q180" i="1" s="1"/>
  <c r="K180" i="1"/>
  <c r="M180" i="1" s="1"/>
  <c r="I180" i="1"/>
  <c r="S180" i="1"/>
  <c r="U180" i="1" s="1"/>
  <c r="I179" i="1"/>
  <c r="G178" i="1"/>
  <c r="I178" i="1" s="1"/>
  <c r="U175" i="1"/>
  <c r="Q175" i="1"/>
  <c r="M175" i="1"/>
  <c r="K171" i="1"/>
  <c r="S171" i="1"/>
  <c r="U169" i="1"/>
  <c r="Q169" i="1"/>
  <c r="M169" i="1"/>
  <c r="U165" i="1"/>
  <c r="Q165" i="1"/>
  <c r="M165" i="1"/>
  <c r="A164" i="1"/>
  <c r="M163" i="1"/>
  <c r="K163" i="1"/>
  <c r="A163" i="1"/>
  <c r="S162" i="1"/>
  <c r="U162" i="1" s="1"/>
  <c r="C162" i="1"/>
  <c r="E162" i="1" s="1"/>
  <c r="A162" i="1"/>
  <c r="S161" i="1"/>
  <c r="U161" i="1" s="1"/>
  <c r="C161" i="1"/>
  <c r="A161" i="1"/>
  <c r="C160" i="1"/>
  <c r="E160" i="1" s="1"/>
  <c r="A160" i="1"/>
  <c r="C159" i="1"/>
  <c r="A159" i="1"/>
  <c r="K158" i="1"/>
  <c r="I158" i="1"/>
  <c r="A158" i="1"/>
  <c r="K157" i="1"/>
  <c r="I157" i="1"/>
  <c r="S157" i="1"/>
  <c r="U157" i="1" s="1"/>
  <c r="A157" i="1"/>
  <c r="S156" i="1"/>
  <c r="U156" i="1" s="1"/>
  <c r="K156" i="1"/>
  <c r="A156" i="1"/>
  <c r="K155" i="1"/>
  <c r="A155" i="1"/>
  <c r="C154" i="1"/>
  <c r="E154" i="1" s="1"/>
  <c r="A154" i="1"/>
  <c r="I153" i="1"/>
  <c r="C153" i="1"/>
  <c r="A153" i="1"/>
  <c r="S152" i="1"/>
  <c r="U152" i="1" s="1"/>
  <c r="I152" i="1"/>
  <c r="C152" i="1"/>
  <c r="E152" i="1" s="1"/>
  <c r="A152" i="1"/>
  <c r="I151" i="1"/>
  <c r="C151" i="1"/>
  <c r="A151" i="1"/>
  <c r="K147" i="1"/>
  <c r="O147" i="1" s="1"/>
  <c r="Q147" i="1" s="1"/>
  <c r="C146" i="1"/>
  <c r="C145" i="1"/>
  <c r="S144" i="1"/>
  <c r="U144" i="1" s="1"/>
  <c r="K144" i="1"/>
  <c r="O144" i="1" s="1"/>
  <c r="Q144" i="1" s="1"/>
  <c r="K143" i="1"/>
  <c r="O143" i="1" s="1"/>
  <c r="Q143" i="1" s="1"/>
  <c r="S143" i="1"/>
  <c r="U143" i="1" s="1"/>
  <c r="I142" i="1"/>
  <c r="C142" i="1"/>
  <c r="S141" i="1"/>
  <c r="U141" i="1" s="1"/>
  <c r="S140" i="1"/>
  <c r="K137" i="1"/>
  <c r="S137" i="1"/>
  <c r="U137" i="1" s="1"/>
  <c r="S135" i="1"/>
  <c r="U135" i="1" s="1"/>
  <c r="C135" i="1"/>
  <c r="C134" i="1"/>
  <c r="I133" i="1"/>
  <c r="C133" i="1"/>
  <c r="C132" i="1"/>
  <c r="I131" i="1"/>
  <c r="C131" i="1"/>
  <c r="S131" i="1" s="1"/>
  <c r="U131" i="1" s="1"/>
  <c r="O130" i="1"/>
  <c r="Q130" i="1" s="1"/>
  <c r="C130" i="1"/>
  <c r="O129" i="1"/>
  <c r="Q129" i="1" s="1"/>
  <c r="C129" i="1"/>
  <c r="C128" i="1"/>
  <c r="I127" i="1"/>
  <c r="C127" i="1"/>
  <c r="E127" i="1" s="1"/>
  <c r="I126" i="1"/>
  <c r="C126" i="1"/>
  <c r="K123" i="1"/>
  <c r="C122" i="1"/>
  <c r="E122" i="1" s="1"/>
  <c r="S121" i="1"/>
  <c r="U121" i="1" s="1"/>
  <c r="K121" i="1"/>
  <c r="K120" i="1"/>
  <c r="S120" i="1"/>
  <c r="U120" i="1" s="1"/>
  <c r="S119" i="1"/>
  <c r="U119" i="1" s="1"/>
  <c r="C117" i="1"/>
  <c r="E117" i="1" s="1"/>
  <c r="U116" i="1"/>
  <c r="Q116" i="1"/>
  <c r="M116" i="1"/>
  <c r="K111" i="1"/>
  <c r="C110" i="1"/>
  <c r="E110" i="1" s="1"/>
  <c r="M109" i="1"/>
  <c r="C109" i="1"/>
  <c r="E109" i="1" s="1"/>
  <c r="C108" i="1"/>
  <c r="E108" i="1" s="1"/>
  <c r="K107" i="1"/>
  <c r="M107" i="1" s="1"/>
  <c r="C106" i="1"/>
  <c r="S105" i="1"/>
  <c r="U105" i="1" s="1"/>
  <c r="I104" i="1"/>
  <c r="C104" i="1"/>
  <c r="E104" i="1" s="1"/>
  <c r="C103" i="1"/>
  <c r="E103" i="1" s="1"/>
  <c r="K102" i="1"/>
  <c r="O102" i="1" s="1"/>
  <c r="Q102" i="1" s="1"/>
  <c r="S102" i="1"/>
  <c r="C101" i="1"/>
  <c r="E101" i="1" s="1"/>
  <c r="S99" i="1"/>
  <c r="U99" i="1" s="1"/>
  <c r="K99" i="1"/>
  <c r="C98" i="1"/>
  <c r="I97" i="1"/>
  <c r="C97" i="1"/>
  <c r="E97" i="1" s="1"/>
  <c r="C96" i="1"/>
  <c r="E96" i="1" s="1"/>
  <c r="I95" i="1"/>
  <c r="C95" i="1"/>
  <c r="E95" i="1" s="1"/>
  <c r="I92" i="1"/>
  <c r="C92" i="1"/>
  <c r="I91" i="1"/>
  <c r="M90" i="1"/>
  <c r="I90" i="1"/>
  <c r="C90" i="1"/>
  <c r="E90" i="1" s="1"/>
  <c r="I89" i="1"/>
  <c r="C89" i="1"/>
  <c r="I88" i="1"/>
  <c r="C88" i="1"/>
  <c r="E88" i="1" s="1"/>
  <c r="I87" i="1"/>
  <c r="C87" i="1"/>
  <c r="E87" i="1" s="1"/>
  <c r="I86" i="1"/>
  <c r="C86" i="1"/>
  <c r="E86" i="1" s="1"/>
  <c r="O85" i="1"/>
  <c r="Q85" i="1" s="1"/>
  <c r="M85" i="1"/>
  <c r="I85" i="1"/>
  <c r="C85" i="1"/>
  <c r="I84" i="1"/>
  <c r="C84" i="1"/>
  <c r="I83" i="1"/>
  <c r="I78" i="1"/>
  <c r="A78" i="1"/>
  <c r="S77" i="1"/>
  <c r="U77" i="1" s="1"/>
  <c r="M77" i="1"/>
  <c r="I77" i="1"/>
  <c r="K77" i="1"/>
  <c r="O77" i="1" s="1"/>
  <c r="Q77" i="1" s="1"/>
  <c r="A77" i="1"/>
  <c r="S76" i="1"/>
  <c r="U76" i="1" s="1"/>
  <c r="K76" i="1"/>
  <c r="M76" i="1" s="1"/>
  <c r="I76" i="1"/>
  <c r="A76" i="1"/>
  <c r="O75" i="1"/>
  <c r="Q75" i="1" s="1"/>
  <c r="K75" i="1"/>
  <c r="M75" i="1" s="1"/>
  <c r="I75" i="1"/>
  <c r="S75" i="1"/>
  <c r="U75" i="1" s="1"/>
  <c r="A75" i="1"/>
  <c r="K74" i="1"/>
  <c r="M74" i="1" s="1"/>
  <c r="I74" i="1"/>
  <c r="A74" i="1"/>
  <c r="A73" i="1"/>
  <c r="I72" i="1"/>
  <c r="C71" i="1"/>
  <c r="I70" i="1"/>
  <c r="K69" i="1"/>
  <c r="M69" i="1" s="1"/>
  <c r="S67" i="1"/>
  <c r="K67" i="1"/>
  <c r="M67" i="1" s="1"/>
  <c r="S62" i="1"/>
  <c r="U62" i="1" s="1"/>
  <c r="K62" i="1"/>
  <c r="M62" i="1" s="1"/>
  <c r="S61" i="1"/>
  <c r="U61" i="1" s="1"/>
  <c r="I61" i="1"/>
  <c r="I60" i="1"/>
  <c r="S59" i="1"/>
  <c r="U59" i="1" s="1"/>
  <c r="K59" i="1"/>
  <c r="M59" i="1" s="1"/>
  <c r="I59" i="1"/>
  <c r="K58" i="1"/>
  <c r="M58" i="1" s="1"/>
  <c r="I57" i="1"/>
  <c r="M55" i="1"/>
  <c r="K55" i="1"/>
  <c r="I55" i="1"/>
  <c r="S54" i="1"/>
  <c r="U54" i="1" s="1"/>
  <c r="I54" i="1"/>
  <c r="S52" i="1"/>
  <c r="U52" i="1" s="1"/>
  <c r="I52" i="1"/>
  <c r="C52" i="1"/>
  <c r="E52" i="1" s="1"/>
  <c r="C51" i="1"/>
  <c r="E51" i="1" s="1"/>
  <c r="K50" i="1"/>
  <c r="M50" i="1" s="1"/>
  <c r="I50" i="1"/>
  <c r="C50" i="1"/>
  <c r="E50" i="1" s="1"/>
  <c r="I49" i="1"/>
  <c r="C49" i="1"/>
  <c r="E49" i="1" s="1"/>
  <c r="I48" i="1"/>
  <c r="C48" i="1"/>
  <c r="E48" i="1" s="1"/>
  <c r="K47" i="1"/>
  <c r="M47" i="1" s="1"/>
  <c r="C47" i="1"/>
  <c r="E47" i="1" s="1"/>
  <c r="I46" i="1"/>
  <c r="C46" i="1"/>
  <c r="K46" i="1" s="1"/>
  <c r="M46" i="1" s="1"/>
  <c r="I45" i="1"/>
  <c r="C45" i="1"/>
  <c r="E45" i="1" s="1"/>
  <c r="I44" i="1"/>
  <c r="C44" i="1"/>
  <c r="E44" i="1" s="1"/>
  <c r="C43" i="1"/>
  <c r="E43" i="1" s="1"/>
  <c r="K42" i="1"/>
  <c r="M42" i="1" s="1"/>
  <c r="I42" i="1"/>
  <c r="C42" i="1"/>
  <c r="E42" i="1" s="1"/>
  <c r="S41" i="1"/>
  <c r="U41" i="1" s="1"/>
  <c r="K41" i="1"/>
  <c r="M41" i="1" s="1"/>
  <c r="I41" i="1"/>
  <c r="C41" i="1"/>
  <c r="E41" i="1" s="1"/>
  <c r="I40" i="1"/>
  <c r="K39" i="1"/>
  <c r="M39" i="1" s="1"/>
  <c r="K38" i="1"/>
  <c r="M38" i="1" s="1"/>
  <c r="I38" i="1"/>
  <c r="S38" i="1"/>
  <c r="U38" i="1" s="1"/>
  <c r="S37" i="1"/>
  <c r="U37" i="1" s="1"/>
  <c r="K37" i="1"/>
  <c r="M37" i="1" s="1"/>
  <c r="I37" i="1"/>
  <c r="S36" i="1"/>
  <c r="U36" i="1" s="1"/>
  <c r="I36" i="1"/>
  <c r="S35" i="1"/>
  <c r="U35" i="1" s="1"/>
  <c r="K34" i="1"/>
  <c r="M34" i="1" s="1"/>
  <c r="I34" i="1"/>
  <c r="I33" i="1"/>
  <c r="G33" i="1"/>
  <c r="S32" i="1"/>
  <c r="U32" i="1" s="1"/>
  <c r="G32" i="1"/>
  <c r="I32" i="1" s="1"/>
  <c r="K31" i="1"/>
  <c r="M31" i="1" s="1"/>
  <c r="I30" i="1"/>
  <c r="C30" i="1"/>
  <c r="S28" i="1"/>
  <c r="U28" i="1" s="1"/>
  <c r="I28" i="1"/>
  <c r="K28" i="1"/>
  <c r="O28" i="1" s="1"/>
  <c r="Q28" i="1" s="1"/>
  <c r="K27" i="1"/>
  <c r="M27" i="1" s="1"/>
  <c r="K26" i="1"/>
  <c r="M26" i="1" s="1"/>
  <c r="S26" i="1"/>
  <c r="U26" i="1" s="1"/>
  <c r="K25" i="1"/>
  <c r="M25" i="1" s="1"/>
  <c r="I25" i="1"/>
  <c r="S25" i="1"/>
  <c r="U25" i="1" s="1"/>
  <c r="I24" i="1"/>
  <c r="K24" i="1"/>
  <c r="O24" i="1" s="1"/>
  <c r="Q24" i="1" s="1"/>
  <c r="M23" i="1"/>
  <c r="O23" i="1"/>
  <c r="Q23" i="1" s="1"/>
  <c r="C23" i="1"/>
  <c r="E23" i="1" s="1"/>
  <c r="K22" i="1"/>
  <c r="M22" i="1" s="1"/>
  <c r="S22" i="1"/>
  <c r="U22" i="1" s="1"/>
  <c r="O21" i="1"/>
  <c r="Q21" i="1" s="1"/>
  <c r="M21" i="1"/>
  <c r="I21" i="1"/>
  <c r="C21" i="1"/>
  <c r="S19" i="1"/>
  <c r="U19" i="1" s="1"/>
  <c r="I19" i="1"/>
  <c r="K18" i="1"/>
  <c r="M18" i="1" s="1"/>
  <c r="M17" i="1"/>
  <c r="I17" i="1"/>
  <c r="C17" i="1"/>
  <c r="S15" i="1"/>
  <c r="U15" i="1" s="1"/>
  <c r="M15" i="1"/>
  <c r="I15" i="1"/>
  <c r="K15" i="1"/>
  <c r="O15" i="1" s="1"/>
  <c r="Q15" i="1" s="1"/>
  <c r="K14" i="1"/>
  <c r="M14" i="1" s="1"/>
  <c r="M13" i="1"/>
  <c r="C13" i="1"/>
  <c r="G2" i="1"/>
  <c r="G2" i="2"/>
  <c r="M11" i="2"/>
  <c r="Q11" i="2"/>
  <c r="U11" i="2"/>
  <c r="M12" i="2"/>
  <c r="Q12" i="2"/>
  <c r="U12" i="2"/>
  <c r="C13" i="2"/>
  <c r="E13" i="2" s="1"/>
  <c r="G13" i="2"/>
  <c r="I13" i="2" s="1"/>
  <c r="C14" i="2"/>
  <c r="S14" i="2" s="1"/>
  <c r="U14" i="2" s="1"/>
  <c r="G14" i="2"/>
  <c r="I14" i="2" s="1"/>
  <c r="C15" i="2"/>
  <c r="E15" i="2" s="1"/>
  <c r="G15" i="2"/>
  <c r="I15" i="2" s="1"/>
  <c r="E16" i="2"/>
  <c r="I16" i="2"/>
  <c r="M16" i="2"/>
  <c r="Q16" i="2"/>
  <c r="U16" i="2"/>
  <c r="C17" i="2"/>
  <c r="E17" i="2"/>
  <c r="G17" i="2"/>
  <c r="I17" i="2"/>
  <c r="S17" i="2"/>
  <c r="U17" i="2"/>
  <c r="C18" i="2"/>
  <c r="E18" i="2"/>
  <c r="G18" i="2"/>
  <c r="I18" i="2"/>
  <c r="C19" i="2"/>
  <c r="E19" i="2"/>
  <c r="G19" i="2"/>
  <c r="I19" i="2"/>
  <c r="S19" i="2"/>
  <c r="U19" i="2"/>
  <c r="E20" i="2"/>
  <c r="I20" i="2"/>
  <c r="M20" i="2"/>
  <c r="Q20" i="2"/>
  <c r="U20" i="2"/>
  <c r="C21" i="2"/>
  <c r="E21" i="2" s="1"/>
  <c r="G21" i="2"/>
  <c r="I21" i="2" s="1"/>
  <c r="C22" i="2"/>
  <c r="S22" i="2" s="1"/>
  <c r="U22" i="2" s="1"/>
  <c r="G22" i="2"/>
  <c r="I22" i="2" s="1"/>
  <c r="C23" i="2"/>
  <c r="E23" i="2" s="1"/>
  <c r="G23" i="2"/>
  <c r="I23" i="2" s="1"/>
  <c r="C24" i="2"/>
  <c r="E24" i="2" s="1"/>
  <c r="G24" i="2"/>
  <c r="I24" i="2" s="1"/>
  <c r="S24" i="2"/>
  <c r="U24" i="2" s="1"/>
  <c r="C25" i="2"/>
  <c r="E25" i="2" s="1"/>
  <c r="G25" i="2"/>
  <c r="C26" i="2"/>
  <c r="E26" i="2" s="1"/>
  <c r="G26" i="2"/>
  <c r="I26" i="2" s="1"/>
  <c r="C27" i="2"/>
  <c r="E27" i="2" s="1"/>
  <c r="G27" i="2"/>
  <c r="I27" i="2" s="1"/>
  <c r="C28" i="2"/>
  <c r="G28" i="2"/>
  <c r="I28" i="2" s="1"/>
  <c r="E29" i="2"/>
  <c r="I29" i="2"/>
  <c r="M29" i="2"/>
  <c r="Q29" i="2"/>
  <c r="U29" i="2"/>
  <c r="C30" i="2"/>
  <c r="E30" i="2"/>
  <c r="G30" i="2"/>
  <c r="I30" i="2"/>
  <c r="S30" i="2"/>
  <c r="U30" i="2"/>
  <c r="C31" i="2"/>
  <c r="E31" i="2"/>
  <c r="G31" i="2"/>
  <c r="I31" i="2"/>
  <c r="C32" i="2"/>
  <c r="E32" i="2"/>
  <c r="G32" i="2"/>
  <c r="I32" i="2"/>
  <c r="S32" i="2"/>
  <c r="U32" i="2"/>
  <c r="C33" i="2"/>
  <c r="E33" i="2"/>
  <c r="G33" i="2"/>
  <c r="S33" i="2" s="1"/>
  <c r="I33" i="2"/>
  <c r="U33" i="2"/>
  <c r="C34" i="2"/>
  <c r="E34" i="2"/>
  <c r="G34" i="2"/>
  <c r="I34" i="2"/>
  <c r="S34" i="2"/>
  <c r="U34" i="2"/>
  <c r="C35" i="2"/>
  <c r="E35" i="2"/>
  <c r="G35" i="2"/>
  <c r="I35" i="2"/>
  <c r="C36" i="2"/>
  <c r="E36" i="2"/>
  <c r="G36" i="2"/>
  <c r="I36" i="2"/>
  <c r="S36" i="2"/>
  <c r="U36" i="2"/>
  <c r="C37" i="2"/>
  <c r="E37" i="2"/>
  <c r="G37" i="2"/>
  <c r="S37" i="2" s="1"/>
  <c r="I37" i="2"/>
  <c r="U37" i="2"/>
  <c r="C38" i="2"/>
  <c r="E38" i="2"/>
  <c r="G38" i="2"/>
  <c r="I38" i="2"/>
  <c r="S38" i="2"/>
  <c r="U38" i="2"/>
  <c r="C39" i="2"/>
  <c r="E39" i="2"/>
  <c r="G39" i="2"/>
  <c r="I39" i="2"/>
  <c r="C40" i="2"/>
  <c r="E40" i="2"/>
  <c r="G40" i="2"/>
  <c r="I40" i="2"/>
  <c r="S40" i="2"/>
  <c r="U40" i="2"/>
  <c r="C41" i="2"/>
  <c r="E41" i="2"/>
  <c r="G41" i="2"/>
  <c r="S41" i="2" s="1"/>
  <c r="U41" i="2" s="1"/>
  <c r="I41" i="2"/>
  <c r="C42" i="2"/>
  <c r="E42" i="2"/>
  <c r="G42" i="2"/>
  <c r="I42" i="2"/>
  <c r="S42" i="2"/>
  <c r="U42" i="2"/>
  <c r="C43" i="2"/>
  <c r="E43" i="2"/>
  <c r="G43" i="2"/>
  <c r="I43" i="2"/>
  <c r="C44" i="2"/>
  <c r="E44" i="2"/>
  <c r="G44" i="2"/>
  <c r="I44" i="2"/>
  <c r="S44" i="2"/>
  <c r="U44" i="2"/>
  <c r="C45" i="2"/>
  <c r="E45" i="2"/>
  <c r="G45" i="2"/>
  <c r="S45" i="2" s="1"/>
  <c r="U45" i="2" s="1"/>
  <c r="I45" i="2"/>
  <c r="C46" i="2"/>
  <c r="E46" i="2"/>
  <c r="G46" i="2"/>
  <c r="I46" i="2"/>
  <c r="S46" i="2"/>
  <c r="U46" i="2"/>
  <c r="C47" i="2"/>
  <c r="E47" i="2"/>
  <c r="G47" i="2"/>
  <c r="I47" i="2"/>
  <c r="C48" i="2"/>
  <c r="E48" i="2"/>
  <c r="G48" i="2"/>
  <c r="I48" i="2"/>
  <c r="S48" i="2"/>
  <c r="U48" i="2"/>
  <c r="C49" i="2"/>
  <c r="E49" i="2"/>
  <c r="G49" i="2"/>
  <c r="S49" i="2" s="1"/>
  <c r="I49" i="2"/>
  <c r="U49" i="2"/>
  <c r="C50" i="2"/>
  <c r="E50" i="2"/>
  <c r="G50" i="2"/>
  <c r="I50" i="2"/>
  <c r="S50" i="2"/>
  <c r="U50" i="2"/>
  <c r="C51" i="2"/>
  <c r="E51" i="2"/>
  <c r="G51" i="2"/>
  <c r="I51" i="2"/>
  <c r="C52" i="2"/>
  <c r="E52" i="2"/>
  <c r="G52" i="2"/>
  <c r="I52" i="2"/>
  <c r="S52" i="2"/>
  <c r="U52" i="2"/>
  <c r="E53" i="2"/>
  <c r="I53" i="2"/>
  <c r="M53" i="2"/>
  <c r="Q53" i="2"/>
  <c r="U53" i="2"/>
  <c r="C54" i="2"/>
  <c r="E54" i="2" s="1"/>
  <c r="G54" i="2"/>
  <c r="I54" i="2" s="1"/>
  <c r="S54" i="2"/>
  <c r="U54" i="2" s="1"/>
  <c r="C55" i="2"/>
  <c r="E55" i="2" s="1"/>
  <c r="G55" i="2"/>
  <c r="E56" i="2"/>
  <c r="I56" i="2"/>
  <c r="M56" i="2"/>
  <c r="Q56" i="2"/>
  <c r="U56" i="2"/>
  <c r="C57" i="2"/>
  <c r="E57" i="2"/>
  <c r="G57" i="2"/>
  <c r="I57" i="2"/>
  <c r="S57" i="2"/>
  <c r="U57" i="2"/>
  <c r="C58" i="2"/>
  <c r="E58" i="2"/>
  <c r="G58" i="2"/>
  <c r="S58" i="2" s="1"/>
  <c r="U58" i="2" s="1"/>
  <c r="I58" i="2"/>
  <c r="C59" i="2"/>
  <c r="E59" i="2"/>
  <c r="G59" i="2"/>
  <c r="I59" i="2"/>
  <c r="S59" i="2"/>
  <c r="U59" i="2"/>
  <c r="C60" i="2"/>
  <c r="E60" i="2"/>
  <c r="G60" i="2"/>
  <c r="I60" i="2"/>
  <c r="C61" i="2"/>
  <c r="E61" i="2"/>
  <c r="G61" i="2"/>
  <c r="I61" i="2"/>
  <c r="S61" i="2"/>
  <c r="U61" i="2"/>
  <c r="C62" i="2"/>
  <c r="E62" i="2"/>
  <c r="G62" i="2"/>
  <c r="S62" i="2" s="1"/>
  <c r="I62" i="2"/>
  <c r="U62" i="2"/>
  <c r="C67" i="2"/>
  <c r="E67" i="2"/>
  <c r="G67" i="2"/>
  <c r="I67" i="2"/>
  <c r="C68" i="2"/>
  <c r="E68" i="2"/>
  <c r="G68" i="2"/>
  <c r="I68" i="2"/>
  <c r="S68" i="2"/>
  <c r="U68" i="2"/>
  <c r="C69" i="2"/>
  <c r="E69" i="2"/>
  <c r="G69" i="2"/>
  <c r="S69" i="2" s="1"/>
  <c r="I69" i="2"/>
  <c r="U69" i="2"/>
  <c r="C70" i="2"/>
  <c r="E70" i="2"/>
  <c r="G70" i="2"/>
  <c r="I70" i="2"/>
  <c r="S70" i="2"/>
  <c r="U70" i="2"/>
  <c r="C71" i="2"/>
  <c r="E71" i="2"/>
  <c r="G71" i="2"/>
  <c r="I71" i="2"/>
  <c r="C72" i="2"/>
  <c r="E72" i="2"/>
  <c r="G72" i="2"/>
  <c r="I72" i="2"/>
  <c r="S72" i="2"/>
  <c r="U72" i="2"/>
  <c r="A73" i="2"/>
  <c r="C73" i="2"/>
  <c r="E73" i="2" s="1"/>
  <c r="G73" i="2"/>
  <c r="I73" i="2" s="1"/>
  <c r="A74" i="2"/>
  <c r="C74" i="2"/>
  <c r="E74" i="2"/>
  <c r="G74" i="2"/>
  <c r="I74" i="2"/>
  <c r="A75" i="2"/>
  <c r="C75" i="2"/>
  <c r="E75" i="2" s="1"/>
  <c r="G75" i="2"/>
  <c r="A76" i="2"/>
  <c r="C76" i="2"/>
  <c r="E76" i="2"/>
  <c r="G76" i="2"/>
  <c r="I76" i="2"/>
  <c r="S76" i="2"/>
  <c r="U76" i="2"/>
  <c r="A77" i="2"/>
  <c r="C77" i="2"/>
  <c r="G77" i="2"/>
  <c r="A78" i="2"/>
  <c r="C78" i="2"/>
  <c r="E78" i="2"/>
  <c r="G78" i="2"/>
  <c r="S78" i="2" s="1"/>
  <c r="U78" i="2" s="1"/>
  <c r="I78" i="2"/>
  <c r="E79" i="2"/>
  <c r="I79" i="2"/>
  <c r="M79" i="2"/>
  <c r="Q79" i="2"/>
  <c r="U79" i="2"/>
  <c r="E80" i="2"/>
  <c r="I80" i="2"/>
  <c r="M80" i="2"/>
  <c r="Q80" i="2"/>
  <c r="U80" i="2"/>
  <c r="E82" i="2"/>
  <c r="I82" i="2"/>
  <c r="M82" i="2"/>
  <c r="Q82" i="2"/>
  <c r="U82" i="2"/>
  <c r="C84" i="2"/>
  <c r="E84" i="2"/>
  <c r="G84" i="2"/>
  <c r="I84" i="2" s="1"/>
  <c r="S84" i="2"/>
  <c r="U84" i="2" s="1"/>
  <c r="C85" i="2"/>
  <c r="G85" i="2"/>
  <c r="I85" i="2" s="1"/>
  <c r="C86" i="2"/>
  <c r="G86" i="2"/>
  <c r="I86" i="2" s="1"/>
  <c r="C87" i="2"/>
  <c r="G87" i="2"/>
  <c r="I87" i="2"/>
  <c r="C88" i="2"/>
  <c r="G88" i="2"/>
  <c r="I88" i="2" s="1"/>
  <c r="C89" i="2"/>
  <c r="E89" i="2" s="1"/>
  <c r="G89" i="2"/>
  <c r="I89" i="2" s="1"/>
  <c r="S89" i="2"/>
  <c r="U89" i="2" s="1"/>
  <c r="C90" i="2"/>
  <c r="E90" i="2" s="1"/>
  <c r="G90" i="2"/>
  <c r="I90" i="2" s="1"/>
  <c r="C91" i="2"/>
  <c r="E91" i="2" s="1"/>
  <c r="G91" i="2"/>
  <c r="C92" i="2"/>
  <c r="S92" i="2" s="1"/>
  <c r="U92" i="2" s="1"/>
  <c r="E92" i="2"/>
  <c r="G92" i="2"/>
  <c r="I92" i="2" s="1"/>
  <c r="E93" i="2"/>
  <c r="I93" i="2"/>
  <c r="M93" i="2"/>
  <c r="Q93" i="2"/>
  <c r="U93" i="2"/>
  <c r="C95" i="2"/>
  <c r="E95" i="2"/>
  <c r="G95" i="2"/>
  <c r="I95" i="2"/>
  <c r="S95" i="2"/>
  <c r="C96" i="2"/>
  <c r="E96" i="2"/>
  <c r="G96" i="2"/>
  <c r="S96" i="2" s="1"/>
  <c r="U96" i="2" s="1"/>
  <c r="C97" i="2"/>
  <c r="G97" i="2"/>
  <c r="I97" i="2"/>
  <c r="C98" i="2"/>
  <c r="E98" i="2"/>
  <c r="G98" i="2"/>
  <c r="I98" i="2"/>
  <c r="S98" i="2"/>
  <c r="U98" i="2" s="1"/>
  <c r="C99" i="2"/>
  <c r="E99" i="2" s="1"/>
  <c r="G99" i="2"/>
  <c r="I99" i="2"/>
  <c r="S99" i="2"/>
  <c r="U99" i="2" s="1"/>
  <c r="E100" i="2"/>
  <c r="I100" i="2"/>
  <c r="M100" i="2"/>
  <c r="Q100" i="2"/>
  <c r="U100" i="2"/>
  <c r="C102" i="2"/>
  <c r="G102" i="2"/>
  <c r="I102" i="2"/>
  <c r="C103" i="2"/>
  <c r="G103" i="2"/>
  <c r="I103" i="2" s="1"/>
  <c r="C104" i="2"/>
  <c r="E104" i="2"/>
  <c r="G104" i="2"/>
  <c r="I104" i="2"/>
  <c r="S104" i="2"/>
  <c r="U104" i="2" s="1"/>
  <c r="C105" i="2"/>
  <c r="G105" i="2"/>
  <c r="I105" i="2" s="1"/>
  <c r="C106" i="2"/>
  <c r="E106" i="2" s="1"/>
  <c r="G106" i="2"/>
  <c r="I106" i="2" s="1"/>
  <c r="C107" i="2"/>
  <c r="E107" i="2"/>
  <c r="G107" i="2"/>
  <c r="I107" i="2"/>
  <c r="S107" i="2"/>
  <c r="U107" i="2" s="1"/>
  <c r="C108" i="2"/>
  <c r="G108" i="2"/>
  <c r="I108" i="2" s="1"/>
  <c r="C109" i="2"/>
  <c r="E109" i="2"/>
  <c r="G109" i="2"/>
  <c r="I109" i="2" s="1"/>
  <c r="S109" i="2"/>
  <c r="U109" i="2" s="1"/>
  <c r="C110" i="2"/>
  <c r="G110" i="2"/>
  <c r="I110" i="2"/>
  <c r="C111" i="2"/>
  <c r="G111" i="2"/>
  <c r="I111" i="2" s="1"/>
  <c r="E112" i="2"/>
  <c r="I112" i="2"/>
  <c r="M112" i="2"/>
  <c r="Q112" i="2"/>
  <c r="U112" i="2"/>
  <c r="E116" i="2"/>
  <c r="I116" i="2"/>
  <c r="M116" i="2"/>
  <c r="Q116" i="2"/>
  <c r="U116" i="2"/>
  <c r="I117" i="2"/>
  <c r="C118" i="2"/>
  <c r="E118" i="2"/>
  <c r="G118" i="2"/>
  <c r="G117" i="2" s="1"/>
  <c r="I118" i="2"/>
  <c r="C119" i="2"/>
  <c r="E119" i="2"/>
  <c r="G119" i="2"/>
  <c r="I119" i="2"/>
  <c r="S119" i="2"/>
  <c r="U119" i="2"/>
  <c r="C120" i="2"/>
  <c r="E120" i="2"/>
  <c r="G120" i="2"/>
  <c r="S120" i="2" s="1"/>
  <c r="I120" i="2"/>
  <c r="U120" i="2"/>
  <c r="C121" i="2"/>
  <c r="E121" i="2"/>
  <c r="G121" i="2"/>
  <c r="I121" i="2"/>
  <c r="S121" i="2"/>
  <c r="U121" i="2"/>
  <c r="C122" i="2"/>
  <c r="E122" i="2"/>
  <c r="G122" i="2"/>
  <c r="S122" i="2" s="1"/>
  <c r="I122" i="2"/>
  <c r="U122" i="2"/>
  <c r="C123" i="2"/>
  <c r="E123" i="2"/>
  <c r="G123" i="2"/>
  <c r="I123" i="2"/>
  <c r="S123" i="2"/>
  <c r="U123" i="2"/>
  <c r="E124" i="2"/>
  <c r="I124" i="2"/>
  <c r="M124" i="2"/>
  <c r="Q124" i="2"/>
  <c r="U124" i="2"/>
  <c r="C126" i="2"/>
  <c r="E126" i="2" s="1"/>
  <c r="G126" i="2"/>
  <c r="I126" i="2" s="1"/>
  <c r="C127" i="2"/>
  <c r="E127" i="2" s="1"/>
  <c r="G127" i="2"/>
  <c r="I127" i="2" s="1"/>
  <c r="C128" i="2"/>
  <c r="E128" i="2" s="1"/>
  <c r="G128" i="2"/>
  <c r="I128" i="2" s="1"/>
  <c r="C129" i="2"/>
  <c r="G129" i="2"/>
  <c r="I129" i="2" s="1"/>
  <c r="C130" i="2"/>
  <c r="E130" i="2" s="1"/>
  <c r="G130" i="2"/>
  <c r="I130" i="2" s="1"/>
  <c r="C131" i="2"/>
  <c r="E131" i="2" s="1"/>
  <c r="G131" i="2"/>
  <c r="I131" i="2" s="1"/>
  <c r="S131" i="2"/>
  <c r="U131" i="2" s="1"/>
  <c r="C132" i="2"/>
  <c r="E132" i="2" s="1"/>
  <c r="G132" i="2"/>
  <c r="I132" i="2" s="1"/>
  <c r="C133" i="2"/>
  <c r="E133" i="2" s="1"/>
  <c r="G133" i="2"/>
  <c r="I133" i="2" s="1"/>
  <c r="S133" i="2"/>
  <c r="U133" i="2" s="1"/>
  <c r="C134" i="2"/>
  <c r="E134" i="2" s="1"/>
  <c r="G134" i="2"/>
  <c r="I134" i="2" s="1"/>
  <c r="C135" i="2"/>
  <c r="E135" i="2" s="1"/>
  <c r="G135" i="2"/>
  <c r="I135" i="2" s="1"/>
  <c r="E136" i="2"/>
  <c r="I136" i="2"/>
  <c r="M136" i="2"/>
  <c r="Q136" i="2"/>
  <c r="U136" i="2"/>
  <c r="C137" i="2"/>
  <c r="E137" i="2"/>
  <c r="G137" i="2"/>
  <c r="S137" i="2" s="1"/>
  <c r="I137" i="2"/>
  <c r="U137" i="2"/>
  <c r="E138" i="2"/>
  <c r="I138" i="2"/>
  <c r="M138" i="2"/>
  <c r="Q138" i="2"/>
  <c r="U138" i="2"/>
  <c r="C140" i="2"/>
  <c r="E140" i="2" s="1"/>
  <c r="G140" i="2"/>
  <c r="I140" i="2" s="1"/>
  <c r="C141" i="2"/>
  <c r="E141" i="2" s="1"/>
  <c r="G141" i="2"/>
  <c r="I141" i="2" s="1"/>
  <c r="C142" i="2"/>
  <c r="E142" i="2" s="1"/>
  <c r="G142" i="2"/>
  <c r="I142" i="2" s="1"/>
  <c r="S142" i="2"/>
  <c r="U142" i="2" s="1"/>
  <c r="C143" i="2"/>
  <c r="E143" i="2" s="1"/>
  <c r="G143" i="2"/>
  <c r="I143" i="2"/>
  <c r="S143" i="2"/>
  <c r="U143" i="2" s="1"/>
  <c r="C144" i="2"/>
  <c r="E144" i="2"/>
  <c r="G144" i="2"/>
  <c r="I144" i="2" s="1"/>
  <c r="S144" i="2"/>
  <c r="U144" i="2" s="1"/>
  <c r="C145" i="2"/>
  <c r="E145" i="2" s="1"/>
  <c r="G145" i="2"/>
  <c r="I145" i="2" s="1"/>
  <c r="K145" i="2"/>
  <c r="C146" i="2"/>
  <c r="E146" i="2" s="1"/>
  <c r="G146" i="2"/>
  <c r="I146" i="2" s="1"/>
  <c r="C147" i="2"/>
  <c r="E147" i="2" s="1"/>
  <c r="G147" i="2"/>
  <c r="I147" i="2"/>
  <c r="S147" i="2"/>
  <c r="U147" i="2" s="1"/>
  <c r="C148" i="2"/>
  <c r="G148" i="2"/>
  <c r="I148" i="2" s="1"/>
  <c r="E149" i="2"/>
  <c r="I149" i="2"/>
  <c r="M149" i="2"/>
  <c r="Q149" i="2"/>
  <c r="U149" i="2"/>
  <c r="A151" i="2"/>
  <c r="C151" i="2"/>
  <c r="G151" i="2"/>
  <c r="I151" i="2"/>
  <c r="A152" i="2"/>
  <c r="C152" i="2"/>
  <c r="S152" i="2" s="1"/>
  <c r="U152" i="2" s="1"/>
  <c r="G152" i="2"/>
  <c r="I152" i="2"/>
  <c r="A153" i="2"/>
  <c r="C153" i="2"/>
  <c r="E153" i="2" s="1"/>
  <c r="G153" i="2"/>
  <c r="I153" i="2" s="1"/>
  <c r="A154" i="2"/>
  <c r="C154" i="2"/>
  <c r="E154" i="2"/>
  <c r="G154" i="2"/>
  <c r="S154" i="2" s="1"/>
  <c r="I154" i="2"/>
  <c r="U154" i="2"/>
  <c r="A155" i="2"/>
  <c r="C155" i="2"/>
  <c r="G155" i="2"/>
  <c r="I155" i="2"/>
  <c r="A156" i="2"/>
  <c r="C156" i="2"/>
  <c r="G156" i="2"/>
  <c r="I156" i="2"/>
  <c r="A157" i="2"/>
  <c r="C157" i="2"/>
  <c r="E157" i="2"/>
  <c r="G157" i="2"/>
  <c r="I157" i="2" s="1"/>
  <c r="S157" i="2"/>
  <c r="U157" i="2" s="1"/>
  <c r="A158" i="2"/>
  <c r="C158" i="2"/>
  <c r="E158" i="2"/>
  <c r="G158" i="2"/>
  <c r="S158" i="2" s="1"/>
  <c r="I158" i="2"/>
  <c r="U158" i="2"/>
  <c r="A159" i="2"/>
  <c r="C159" i="2"/>
  <c r="E159" i="2"/>
  <c r="G159" i="2"/>
  <c r="I159" i="2"/>
  <c r="S159" i="2"/>
  <c r="U159" i="2" s="1"/>
  <c r="A160" i="2"/>
  <c r="C160" i="2"/>
  <c r="E160" i="2"/>
  <c r="G160" i="2"/>
  <c r="I160" i="2"/>
  <c r="S160" i="2"/>
  <c r="U160" i="2"/>
  <c r="A161" i="2"/>
  <c r="C161" i="2"/>
  <c r="S161" i="2" s="1"/>
  <c r="U161" i="2" s="1"/>
  <c r="E161" i="2"/>
  <c r="G161" i="2"/>
  <c r="I161" i="2" s="1"/>
  <c r="A162" i="2"/>
  <c r="C162" i="2"/>
  <c r="S162" i="2" s="1"/>
  <c r="U162" i="2" s="1"/>
  <c r="G162" i="2"/>
  <c r="I162" i="2" s="1"/>
  <c r="A163" i="2"/>
  <c r="C163" i="2"/>
  <c r="G163" i="2"/>
  <c r="I163" i="2"/>
  <c r="A164" i="2"/>
  <c r="C164" i="2"/>
  <c r="E164" i="2"/>
  <c r="G164" i="2"/>
  <c r="I164" i="2"/>
  <c r="S164" i="2"/>
  <c r="U164" i="2" s="1"/>
  <c r="E165" i="2"/>
  <c r="I165" i="2"/>
  <c r="M165" i="2"/>
  <c r="Q165" i="2"/>
  <c r="U165" i="2"/>
  <c r="E169" i="2"/>
  <c r="I169" i="2"/>
  <c r="M169" i="2"/>
  <c r="Q169" i="2"/>
  <c r="U169" i="2"/>
  <c r="C171" i="2"/>
  <c r="E171" i="2"/>
  <c r="G171" i="2"/>
  <c r="I171" i="2"/>
  <c r="C172" i="2"/>
  <c r="G172" i="2"/>
  <c r="I172" i="2" s="1"/>
  <c r="C173" i="2"/>
  <c r="E173" i="2"/>
  <c r="G173" i="2"/>
  <c r="I173" i="2"/>
  <c r="S173" i="2"/>
  <c r="U173" i="2" s="1"/>
  <c r="C174" i="2"/>
  <c r="G174" i="2"/>
  <c r="I174" i="2"/>
  <c r="S174" i="2"/>
  <c r="U174" i="2" s="1"/>
  <c r="E175" i="2"/>
  <c r="I175" i="2"/>
  <c r="M175" i="2"/>
  <c r="Q175" i="2"/>
  <c r="U175" i="2"/>
  <c r="E177" i="2"/>
  <c r="I177" i="2"/>
  <c r="M177" i="2"/>
  <c r="Q177" i="2"/>
  <c r="U177" i="2"/>
  <c r="C179" i="2"/>
  <c r="G179" i="2"/>
  <c r="I179" i="2"/>
  <c r="K179" i="2"/>
  <c r="S179" i="2"/>
  <c r="C180" i="2"/>
  <c r="E180" i="2"/>
  <c r="G180" i="2"/>
  <c r="C181" i="2"/>
  <c r="E181" i="2"/>
  <c r="G181" i="2"/>
  <c r="I181" i="2"/>
  <c r="S181" i="2"/>
  <c r="U181" i="2" s="1"/>
  <c r="C182" i="2"/>
  <c r="G182" i="2"/>
  <c r="I182" i="2"/>
  <c r="C183" i="2"/>
  <c r="E183" i="2"/>
  <c r="G183" i="2"/>
  <c r="I183" i="2"/>
  <c r="S183" i="2"/>
  <c r="U183" i="2"/>
  <c r="C184" i="2"/>
  <c r="E184" i="2"/>
  <c r="G184" i="2"/>
  <c r="S184" i="2" s="1"/>
  <c r="I184" i="2"/>
  <c r="U184" i="2"/>
  <c r="C185" i="2"/>
  <c r="S185" i="2" s="1"/>
  <c r="U185" i="2" s="1"/>
  <c r="G185" i="2"/>
  <c r="I185" i="2" s="1"/>
  <c r="K185" i="2"/>
  <c r="C186" i="2"/>
  <c r="E186" i="2"/>
  <c r="G186" i="2"/>
  <c r="I186" i="2"/>
  <c r="S186" i="2"/>
  <c r="U186" i="2" s="1"/>
  <c r="C187" i="2"/>
  <c r="G187" i="2"/>
  <c r="I187" i="2"/>
  <c r="C188" i="2"/>
  <c r="E188" i="2"/>
  <c r="G188" i="2"/>
  <c r="S188" i="2" s="1"/>
  <c r="I188" i="2"/>
  <c r="U188" i="2"/>
  <c r="E189" i="2"/>
  <c r="I189" i="2"/>
  <c r="M189" i="2"/>
  <c r="Q189" i="2"/>
  <c r="U189" i="2"/>
  <c r="E191" i="2"/>
  <c r="I191" i="2"/>
  <c r="M191" i="2"/>
  <c r="Q191" i="2"/>
  <c r="U191" i="2"/>
  <c r="A192" i="2"/>
  <c r="C193" i="2"/>
  <c r="G193" i="2"/>
  <c r="C194" i="2"/>
  <c r="K194" i="2" s="1"/>
  <c r="E194" i="2"/>
  <c r="G194" i="2"/>
  <c r="I194" i="2"/>
  <c r="S194" i="2"/>
  <c r="U194" i="2" s="1"/>
  <c r="E195" i="2"/>
  <c r="I195" i="2"/>
  <c r="M195" i="2"/>
  <c r="Q195" i="2"/>
  <c r="U195" i="2"/>
  <c r="A196" i="2"/>
  <c r="G196" i="2"/>
  <c r="I196" i="2" s="1"/>
  <c r="C197" i="2"/>
  <c r="E197" i="2"/>
  <c r="G197" i="2"/>
  <c r="I197" i="2" s="1"/>
  <c r="K197" i="2"/>
  <c r="S197" i="2"/>
  <c r="C198" i="2"/>
  <c r="G198" i="2"/>
  <c r="I198" i="2"/>
  <c r="E199" i="2"/>
  <c r="I199" i="2"/>
  <c r="M199" i="2"/>
  <c r="Q199" i="2"/>
  <c r="U199" i="2"/>
  <c r="A200" i="2"/>
  <c r="C201" i="2"/>
  <c r="G201" i="2"/>
  <c r="K201" i="2"/>
  <c r="C202" i="2"/>
  <c r="E202" i="2"/>
  <c r="G202" i="2"/>
  <c r="I202" i="2"/>
  <c r="S202" i="2"/>
  <c r="U202" i="2" s="1"/>
  <c r="E203" i="2"/>
  <c r="I203" i="2"/>
  <c r="M203" i="2"/>
  <c r="Q203" i="2"/>
  <c r="U203" i="2"/>
  <c r="C208" i="2"/>
  <c r="K127" i="2" s="1"/>
  <c r="M106" i="1" l="1"/>
  <c r="O106" i="1"/>
  <c r="Q106" i="1" s="1"/>
  <c r="S98" i="1"/>
  <c r="U98" i="1" s="1"/>
  <c r="E98" i="1"/>
  <c r="E126" i="1"/>
  <c r="S151" i="1"/>
  <c r="U151" i="1" s="1"/>
  <c r="E151" i="1"/>
  <c r="S30" i="1"/>
  <c r="U30" i="1" s="1"/>
  <c r="E30" i="1"/>
  <c r="M98" i="1"/>
  <c r="O109" i="1"/>
  <c r="Q109" i="1" s="1"/>
  <c r="M129" i="1"/>
  <c r="S159" i="1"/>
  <c r="U159" i="1" s="1"/>
  <c r="E159" i="1"/>
  <c r="K45" i="1"/>
  <c r="M45" i="1" s="1"/>
  <c r="S51" i="1"/>
  <c r="U51" i="1" s="1"/>
  <c r="S71" i="1"/>
  <c r="U71" i="1" s="1"/>
  <c r="E71" i="1"/>
  <c r="O76" i="1"/>
  <c r="Q76" i="1" s="1"/>
  <c r="S89" i="1"/>
  <c r="U89" i="1" s="1"/>
  <c r="E89" i="1"/>
  <c r="S134" i="1"/>
  <c r="U134" i="1" s="1"/>
  <c r="E134" i="1"/>
  <c r="E153" i="1"/>
  <c r="K30" i="1"/>
  <c r="M30" i="1" s="1"/>
  <c r="S45" i="1"/>
  <c r="U45" i="1" s="1"/>
  <c r="S48" i="1"/>
  <c r="U48" i="1" s="1"/>
  <c r="M71" i="1"/>
  <c r="M86" i="1"/>
  <c r="K92" i="1"/>
  <c r="E92" i="1"/>
  <c r="S122" i="1"/>
  <c r="U122" i="1" s="1"/>
  <c r="S130" i="1"/>
  <c r="U130" i="1" s="1"/>
  <c r="E130" i="1"/>
  <c r="U140" i="1"/>
  <c r="E84" i="1"/>
  <c r="S13" i="1"/>
  <c r="U13" i="1" s="1"/>
  <c r="E13" i="1"/>
  <c r="O59" i="1"/>
  <c r="Q59" i="1" s="1"/>
  <c r="S85" i="1"/>
  <c r="U85" i="1" s="1"/>
  <c r="E85" i="1"/>
  <c r="M130" i="1"/>
  <c r="S132" i="1"/>
  <c r="U132" i="1" s="1"/>
  <c r="E132" i="1"/>
  <c r="E135" i="1"/>
  <c r="S142" i="1"/>
  <c r="U142" i="1" s="1"/>
  <c r="E142" i="1"/>
  <c r="S145" i="1"/>
  <c r="U145" i="1" s="1"/>
  <c r="E145" i="1"/>
  <c r="O160" i="1"/>
  <c r="Q160" i="1" s="1"/>
  <c r="S106" i="1"/>
  <c r="U106" i="1" s="1"/>
  <c r="E106" i="1"/>
  <c r="S21" i="1"/>
  <c r="U21" i="1" s="1"/>
  <c r="E21" i="1"/>
  <c r="S128" i="1"/>
  <c r="U128" i="1" s="1"/>
  <c r="E128" i="1"/>
  <c r="S133" i="1"/>
  <c r="U133" i="1" s="1"/>
  <c r="E133" i="1"/>
  <c r="S146" i="1"/>
  <c r="U146" i="1" s="1"/>
  <c r="E146" i="1"/>
  <c r="S153" i="1"/>
  <c r="U153" i="1" s="1"/>
  <c r="S46" i="1"/>
  <c r="U46" i="1" s="1"/>
  <c r="E46" i="1"/>
  <c r="S17" i="1"/>
  <c r="U17" i="1" s="1"/>
  <c r="E17" i="1"/>
  <c r="S129" i="1"/>
  <c r="U129" i="1" s="1"/>
  <c r="E129" i="1"/>
  <c r="E131" i="1"/>
  <c r="O146" i="1"/>
  <c r="Q146" i="1" s="1"/>
  <c r="K161" i="1"/>
  <c r="E161" i="1"/>
  <c r="S192" i="1"/>
  <c r="U192" i="1" s="1"/>
  <c r="U197" i="1"/>
  <c r="U193" i="1"/>
  <c r="M147" i="1"/>
  <c r="M144" i="1"/>
  <c r="M143" i="1"/>
  <c r="U102" i="1"/>
  <c r="O25" i="1"/>
  <c r="Q25" i="1" s="1"/>
  <c r="M24" i="1"/>
  <c r="M28" i="1"/>
  <c r="O22" i="1"/>
  <c r="Q22" i="1" s="1"/>
  <c r="K40" i="1"/>
  <c r="M40" i="1" s="1"/>
  <c r="K19" i="1"/>
  <c r="M19" i="1" s="1"/>
  <c r="K48" i="1"/>
  <c r="M48" i="1" s="1"/>
  <c r="S172" i="1"/>
  <c r="U172" i="1" s="1"/>
  <c r="O17" i="1"/>
  <c r="Q17" i="1" s="1"/>
  <c r="S43" i="1"/>
  <c r="U43" i="1" s="1"/>
  <c r="O46" i="1"/>
  <c r="Q46" i="1" s="1"/>
  <c r="I67" i="1"/>
  <c r="I73" i="1"/>
  <c r="K78" i="1"/>
  <c r="S78" i="1"/>
  <c r="U78" i="1" s="1"/>
  <c r="S97" i="1"/>
  <c r="U97" i="1" s="1"/>
  <c r="O103" i="1"/>
  <c r="Q103" i="1" s="1"/>
  <c r="M103" i="1"/>
  <c r="S108" i="1"/>
  <c r="U108" i="1" s="1"/>
  <c r="S110" i="1"/>
  <c r="U110" i="1" s="1"/>
  <c r="K118" i="1"/>
  <c r="S118" i="1"/>
  <c r="O185" i="1"/>
  <c r="Q185" i="1" s="1"/>
  <c r="M185" i="1"/>
  <c r="O18" i="1"/>
  <c r="Q18" i="1" s="1"/>
  <c r="I18" i="1"/>
  <c r="O31" i="1"/>
  <c r="Q31" i="1" s="1"/>
  <c r="I31" i="1"/>
  <c r="O47" i="1"/>
  <c r="Q47" i="1" s="1"/>
  <c r="I47" i="1"/>
  <c r="U67" i="1"/>
  <c r="S88" i="1"/>
  <c r="U88" i="1" s="1"/>
  <c r="O14" i="1"/>
  <c r="Q14" i="1" s="1"/>
  <c r="K32" i="1"/>
  <c r="M32" i="1" s="1"/>
  <c r="K33" i="1"/>
  <c r="O39" i="1"/>
  <c r="Q39" i="1" s="1"/>
  <c r="I39" i="1"/>
  <c r="S40" i="1"/>
  <c r="U40" i="1" s="1"/>
  <c r="K49" i="1"/>
  <c r="O58" i="1"/>
  <c r="Q58" i="1" s="1"/>
  <c r="I58" i="1"/>
  <c r="S73" i="1"/>
  <c r="U73" i="1" s="1"/>
  <c r="K73" i="1"/>
  <c r="M73" i="1" s="1"/>
  <c r="K87" i="1"/>
  <c r="S33" i="1"/>
  <c r="U33" i="1" s="1"/>
  <c r="I35" i="1"/>
  <c r="K44" i="1"/>
  <c r="S49" i="1"/>
  <c r="U49" i="1" s="1"/>
  <c r="I51" i="1"/>
  <c r="K57" i="1"/>
  <c r="S58" i="1"/>
  <c r="U58" i="1" s="1"/>
  <c r="S96" i="1"/>
  <c r="U96" i="1" s="1"/>
  <c r="M160" i="1"/>
  <c r="K172" i="1"/>
  <c r="O181" i="1"/>
  <c r="Q181" i="1" s="1"/>
  <c r="M181" i="1"/>
  <c r="S184" i="1"/>
  <c r="U184" i="1" s="1"/>
  <c r="O19" i="1"/>
  <c r="Q19" i="1" s="1"/>
  <c r="I23" i="1"/>
  <c r="S24" i="1"/>
  <c r="U24" i="1" s="1"/>
  <c r="S34" i="1"/>
  <c r="U34" i="1" s="1"/>
  <c r="K35" i="1"/>
  <c r="M35" i="1" s="1"/>
  <c r="S39" i="1"/>
  <c r="U39" i="1" s="1"/>
  <c r="O42" i="1"/>
  <c r="Q42" i="1" s="1"/>
  <c r="O48" i="1"/>
  <c r="Q48" i="1" s="1"/>
  <c r="S50" i="1"/>
  <c r="U50" i="1" s="1"/>
  <c r="K51" i="1"/>
  <c r="M51" i="1" s="1"/>
  <c r="K54" i="1"/>
  <c r="O55" i="1"/>
  <c r="Q55" i="1" s="1"/>
  <c r="S60" i="1"/>
  <c r="U60" i="1" s="1"/>
  <c r="K60" i="1"/>
  <c r="M60" i="1" s="1"/>
  <c r="O67" i="1"/>
  <c r="S72" i="1"/>
  <c r="U72" i="1" s="1"/>
  <c r="K72" i="1"/>
  <c r="M72" i="1" s="1"/>
  <c r="S87" i="1"/>
  <c r="U87" i="1" s="1"/>
  <c r="S104" i="1"/>
  <c r="U104" i="1" s="1"/>
  <c r="S107" i="1"/>
  <c r="U107" i="1" s="1"/>
  <c r="K182" i="1"/>
  <c r="S182" i="1"/>
  <c r="U182" i="1" s="1"/>
  <c r="I69" i="1"/>
  <c r="S69" i="1"/>
  <c r="K91" i="1"/>
  <c r="O27" i="1"/>
  <c r="Q27" i="1" s="1"/>
  <c r="O38" i="1"/>
  <c r="Q38" i="1" s="1"/>
  <c r="O41" i="1"/>
  <c r="Q41" i="1" s="1"/>
  <c r="M89" i="1"/>
  <c r="O89" i="1"/>
  <c r="Q89" i="1" s="1"/>
  <c r="S95" i="1"/>
  <c r="M111" i="1"/>
  <c r="O111" i="1"/>
  <c r="Q111" i="1" s="1"/>
  <c r="K164" i="1"/>
  <c r="S200" i="1"/>
  <c r="U200" i="1" s="1"/>
  <c r="U201" i="1"/>
  <c r="I14" i="1"/>
  <c r="I27" i="1"/>
  <c r="K36" i="1"/>
  <c r="O43" i="1"/>
  <c r="Q43" i="1" s="1"/>
  <c r="I43" i="1"/>
  <c r="S44" i="1"/>
  <c r="U44" i="1" s="1"/>
  <c r="K52" i="1"/>
  <c r="S55" i="1"/>
  <c r="U55" i="1" s="1"/>
  <c r="S57" i="1"/>
  <c r="U57" i="1" s="1"/>
  <c r="S68" i="1"/>
  <c r="U68" i="1" s="1"/>
  <c r="O69" i="1"/>
  <c r="O98" i="1"/>
  <c r="Q98" i="1" s="1"/>
  <c r="S174" i="1"/>
  <c r="U174" i="1" s="1"/>
  <c r="K174" i="1"/>
  <c r="O13" i="1"/>
  <c r="Q13" i="1" s="1"/>
  <c r="S18" i="1"/>
  <c r="U18" i="1" s="1"/>
  <c r="O26" i="1"/>
  <c r="Q26" i="1" s="1"/>
  <c r="S31" i="1"/>
  <c r="U31" i="1" s="1"/>
  <c r="O34" i="1"/>
  <c r="Q34" i="1" s="1"/>
  <c r="O37" i="1"/>
  <c r="Q37" i="1" s="1"/>
  <c r="S42" i="1"/>
  <c r="U42" i="1" s="1"/>
  <c r="K43" i="1"/>
  <c r="M43" i="1" s="1"/>
  <c r="S47" i="1"/>
  <c r="U47" i="1" s="1"/>
  <c r="O50" i="1"/>
  <c r="Q50" i="1" s="1"/>
  <c r="O62" i="1"/>
  <c r="Q62" i="1" s="1"/>
  <c r="I68" i="1"/>
  <c r="S70" i="1"/>
  <c r="U70" i="1" s="1"/>
  <c r="K70" i="1"/>
  <c r="I71" i="1"/>
  <c r="O71" i="1"/>
  <c r="Q71" i="1" s="1"/>
  <c r="S90" i="1"/>
  <c r="U90" i="1" s="1"/>
  <c r="S91" i="1"/>
  <c r="U91" i="1" s="1"/>
  <c r="K105" i="1"/>
  <c r="M101" i="1"/>
  <c r="O121" i="1"/>
  <c r="Q121" i="1" s="1"/>
  <c r="M121" i="1"/>
  <c r="M123" i="1"/>
  <c r="O123" i="1"/>
  <c r="Q123" i="1" s="1"/>
  <c r="O126" i="1"/>
  <c r="M126" i="1"/>
  <c r="S164" i="1"/>
  <c r="U164" i="1" s="1"/>
  <c r="M171" i="1"/>
  <c r="O171" i="1"/>
  <c r="S86" i="1"/>
  <c r="U86" i="1" s="1"/>
  <c r="O90" i="1"/>
  <c r="Q90" i="1" s="1"/>
  <c r="S92" i="1"/>
  <c r="U92" i="1" s="1"/>
  <c r="M120" i="1"/>
  <c r="O120" i="1"/>
  <c r="Q120" i="1" s="1"/>
  <c r="I154" i="1"/>
  <c r="I150" i="1" s="1"/>
  <c r="S154" i="1"/>
  <c r="U154" i="1" s="1"/>
  <c r="M158" i="1"/>
  <c r="O158" i="1"/>
  <c r="Q158" i="1" s="1"/>
  <c r="S183" i="1"/>
  <c r="U183" i="1" s="1"/>
  <c r="S14" i="1"/>
  <c r="U14" i="1" s="1"/>
  <c r="S23" i="1"/>
  <c r="U23" i="1" s="1"/>
  <c r="S27" i="1"/>
  <c r="U27" i="1" s="1"/>
  <c r="O99" i="1"/>
  <c r="Q99" i="1" s="1"/>
  <c r="S103" i="1"/>
  <c r="U103" i="1" s="1"/>
  <c r="I109" i="1"/>
  <c r="S109" i="1"/>
  <c r="U109" i="1" s="1"/>
  <c r="M137" i="1"/>
  <c r="O137" i="1"/>
  <c r="Q137" i="1" s="1"/>
  <c r="O157" i="1"/>
  <c r="Q157" i="1" s="1"/>
  <c r="M157" i="1"/>
  <c r="S160" i="1"/>
  <c r="U160" i="1" s="1"/>
  <c r="U171" i="1"/>
  <c r="K173" i="1"/>
  <c r="S173" i="1"/>
  <c r="U173" i="1" s="1"/>
  <c r="S181" i="1"/>
  <c r="U181" i="1" s="1"/>
  <c r="K187" i="1"/>
  <c r="O188" i="1"/>
  <c r="Q188" i="1" s="1"/>
  <c r="I13" i="1"/>
  <c r="I22" i="1"/>
  <c r="I26" i="1"/>
  <c r="K61" i="1"/>
  <c r="M61" i="1" s="1"/>
  <c r="I62" i="1"/>
  <c r="O74" i="1"/>
  <c r="Q74" i="1" s="1"/>
  <c r="M99" i="1"/>
  <c r="O107" i="1"/>
  <c r="Q107" i="1" s="1"/>
  <c r="K119" i="1"/>
  <c r="C125" i="1"/>
  <c r="E125" i="1" s="1"/>
  <c r="O133" i="1"/>
  <c r="Q133" i="1" s="1"/>
  <c r="M133" i="1"/>
  <c r="O142" i="1"/>
  <c r="Q142" i="1" s="1"/>
  <c r="M142" i="1"/>
  <c r="O155" i="1"/>
  <c r="Q155" i="1" s="1"/>
  <c r="M155" i="1"/>
  <c r="O156" i="1"/>
  <c r="Q156" i="1" s="1"/>
  <c r="M156" i="1"/>
  <c r="K183" i="1"/>
  <c r="O197" i="1"/>
  <c r="K196" i="1"/>
  <c r="M196" i="1" s="1"/>
  <c r="K68" i="1"/>
  <c r="M68" i="1" s="1"/>
  <c r="S74" i="1"/>
  <c r="U74" i="1" s="1"/>
  <c r="S84" i="1"/>
  <c r="M102" i="1"/>
  <c r="S111" i="1"/>
  <c r="U111" i="1" s="1"/>
  <c r="S123" i="1"/>
  <c r="U123" i="1" s="1"/>
  <c r="S127" i="1"/>
  <c r="U127" i="1" s="1"/>
  <c r="K148" i="1"/>
  <c r="S148" i="1"/>
  <c r="U148" i="1" s="1"/>
  <c r="S188" i="1"/>
  <c r="U188" i="1" s="1"/>
  <c r="K162" i="1"/>
  <c r="S179" i="1"/>
  <c r="K201" i="1"/>
  <c r="S158" i="1"/>
  <c r="U158" i="1" s="1"/>
  <c r="K186" i="1"/>
  <c r="K140" i="1"/>
  <c r="O184" i="1"/>
  <c r="Q184" i="1" s="1"/>
  <c r="O198" i="1"/>
  <c r="Q198" i="1" s="1"/>
  <c r="S147" i="1"/>
  <c r="U147" i="1" s="1"/>
  <c r="O163" i="1"/>
  <c r="Q163" i="1" s="1"/>
  <c r="K179" i="1"/>
  <c r="S186" i="1"/>
  <c r="U186" i="1" s="1"/>
  <c r="K193" i="1"/>
  <c r="S126" i="1"/>
  <c r="M125" i="1"/>
  <c r="K141" i="1"/>
  <c r="S155" i="1"/>
  <c r="U155" i="1" s="1"/>
  <c r="S163" i="1"/>
  <c r="U163" i="1" s="1"/>
  <c r="K194" i="1"/>
  <c r="S198" i="1"/>
  <c r="U198" i="1" s="1"/>
  <c r="K202" i="1"/>
  <c r="M127" i="2"/>
  <c r="O127" i="2"/>
  <c r="Q127" i="2" s="1"/>
  <c r="M179" i="2"/>
  <c r="O179" i="2"/>
  <c r="S193" i="2"/>
  <c r="K157" i="2"/>
  <c r="K135" i="2"/>
  <c r="K28" i="2"/>
  <c r="M28" i="2" s="1"/>
  <c r="M194" i="2"/>
  <c r="O194" i="2"/>
  <c r="Q194" i="2" s="1"/>
  <c r="E148" i="2"/>
  <c r="K148" i="2"/>
  <c r="S148" i="2"/>
  <c r="U148" i="2" s="1"/>
  <c r="S201" i="2"/>
  <c r="E201" i="2"/>
  <c r="O185" i="2"/>
  <c r="Q185" i="2" s="1"/>
  <c r="M185" i="2"/>
  <c r="E155" i="2"/>
  <c r="K155" i="2"/>
  <c r="S155" i="2"/>
  <c r="U155" i="2" s="1"/>
  <c r="M197" i="2"/>
  <c r="O197" i="2"/>
  <c r="S156" i="2"/>
  <c r="U156" i="2" s="1"/>
  <c r="E156" i="2"/>
  <c r="K156" i="2"/>
  <c r="I193" i="2"/>
  <c r="G192" i="2"/>
  <c r="I192" i="2" s="1"/>
  <c r="K196" i="2"/>
  <c r="M196" i="2" s="1"/>
  <c r="E187" i="2"/>
  <c r="K187" i="2"/>
  <c r="K181" i="2"/>
  <c r="E129" i="2"/>
  <c r="K129" i="2"/>
  <c r="S129" i="2"/>
  <c r="U129" i="2" s="1"/>
  <c r="C200" i="2"/>
  <c r="E200" i="2" s="1"/>
  <c r="C178" i="2"/>
  <c r="E178" i="2" s="1"/>
  <c r="K172" i="2"/>
  <c r="K164" i="2"/>
  <c r="K202" i="2"/>
  <c r="E198" i="2"/>
  <c r="K198" i="2"/>
  <c r="C196" i="2"/>
  <c r="E196" i="2" s="1"/>
  <c r="S198" i="2"/>
  <c r="U198" i="2" s="1"/>
  <c r="S180" i="2"/>
  <c r="U180" i="2" s="1"/>
  <c r="I180" i="2"/>
  <c r="G178" i="2"/>
  <c r="I178" i="2" s="1"/>
  <c r="G150" i="2"/>
  <c r="I150" i="2" s="1"/>
  <c r="K144" i="2"/>
  <c r="K141" i="2"/>
  <c r="K182" i="2"/>
  <c r="S182" i="2"/>
  <c r="U182" i="2" s="1"/>
  <c r="E182" i="2"/>
  <c r="E174" i="2"/>
  <c r="K174" i="2"/>
  <c r="C170" i="2"/>
  <c r="E170" i="2" s="1"/>
  <c r="K159" i="2"/>
  <c r="K152" i="2"/>
  <c r="K103" i="2"/>
  <c r="K200" i="2"/>
  <c r="M200" i="2" s="1"/>
  <c r="M201" i="2"/>
  <c r="O201" i="2"/>
  <c r="M145" i="2"/>
  <c r="O145" i="2"/>
  <c r="Q145" i="2" s="1"/>
  <c r="K17" i="2"/>
  <c r="M17" i="2" s="1"/>
  <c r="K30" i="2"/>
  <c r="M30" i="2" s="1"/>
  <c r="K34" i="2"/>
  <c r="M34" i="2" s="1"/>
  <c r="K38" i="2"/>
  <c r="M38" i="2" s="1"/>
  <c r="K42" i="2"/>
  <c r="M42" i="2" s="1"/>
  <c r="K46" i="2"/>
  <c r="M46" i="2" s="1"/>
  <c r="K50" i="2"/>
  <c r="M50" i="2" s="1"/>
  <c r="K59" i="2"/>
  <c r="M59" i="2" s="1"/>
  <c r="K70" i="2"/>
  <c r="M70" i="2" s="1"/>
  <c r="K76" i="2"/>
  <c r="M76" i="2" s="1"/>
  <c r="K33" i="2"/>
  <c r="K37" i="2"/>
  <c r="K41" i="2"/>
  <c r="K45" i="2"/>
  <c r="K49" i="2"/>
  <c r="K58" i="2"/>
  <c r="K62" i="2"/>
  <c r="K69" i="2"/>
  <c r="K78" i="2"/>
  <c r="K96" i="2"/>
  <c r="K15" i="2"/>
  <c r="K23" i="2"/>
  <c r="M23" i="2" s="1"/>
  <c r="K27" i="2"/>
  <c r="K73" i="2"/>
  <c r="K89" i="2"/>
  <c r="K95" i="2"/>
  <c r="K119" i="2"/>
  <c r="K123" i="2"/>
  <c r="K120" i="2"/>
  <c r="K137" i="2"/>
  <c r="K130" i="2"/>
  <c r="K158" i="2"/>
  <c r="K171" i="2"/>
  <c r="K184" i="2"/>
  <c r="K24" i="2"/>
  <c r="M24" i="2" s="1"/>
  <c r="K86" i="2"/>
  <c r="K108" i="2"/>
  <c r="K111" i="2"/>
  <c r="K84" i="2"/>
  <c r="K91" i="2"/>
  <c r="K99" i="2"/>
  <c r="K180" i="2"/>
  <c r="K188" i="2"/>
  <c r="K126" i="2"/>
  <c r="K134" i="2"/>
  <c r="K140" i="2"/>
  <c r="K131" i="2"/>
  <c r="K143" i="2"/>
  <c r="K106" i="2"/>
  <c r="K183" i="2"/>
  <c r="K54" i="2"/>
  <c r="M54" i="2" s="1"/>
  <c r="K92" i="2"/>
  <c r="K97" i="2"/>
  <c r="K109" i="2"/>
  <c r="K133" i="2"/>
  <c r="K146" i="2"/>
  <c r="K161" i="2"/>
  <c r="I201" i="2"/>
  <c r="G200" i="2"/>
  <c r="I200" i="2" s="1"/>
  <c r="K193" i="2"/>
  <c r="S187" i="2"/>
  <c r="U187" i="2" s="1"/>
  <c r="E163" i="2"/>
  <c r="K163" i="2"/>
  <c r="S163" i="2"/>
  <c r="U163" i="2" s="1"/>
  <c r="K160" i="2"/>
  <c r="S111" i="2"/>
  <c r="U111" i="2" s="1"/>
  <c r="E111" i="2"/>
  <c r="E108" i="2"/>
  <c r="S108" i="2"/>
  <c r="U108" i="2" s="1"/>
  <c r="K105" i="2"/>
  <c r="S105" i="2"/>
  <c r="U105" i="2" s="1"/>
  <c r="E105" i="2"/>
  <c r="E102" i="2"/>
  <c r="C101" i="2"/>
  <c r="E101" i="2" s="1"/>
  <c r="S102" i="2"/>
  <c r="K102" i="2"/>
  <c r="E86" i="2"/>
  <c r="S86" i="2"/>
  <c r="U86" i="2" s="1"/>
  <c r="O51" i="2"/>
  <c r="Q51" i="2" s="1"/>
  <c r="K26" i="2"/>
  <c r="U197" i="2"/>
  <c r="E193" i="2"/>
  <c r="K186" i="2"/>
  <c r="E185" i="2"/>
  <c r="U179" i="2"/>
  <c r="E179" i="2"/>
  <c r="K173" i="2"/>
  <c r="E172" i="2"/>
  <c r="G170" i="2"/>
  <c r="I170" i="2" s="1"/>
  <c r="S171" i="2"/>
  <c r="E162" i="2"/>
  <c r="E152" i="2"/>
  <c r="K147" i="2"/>
  <c r="K142" i="2"/>
  <c r="S140" i="2"/>
  <c r="G139" i="2"/>
  <c r="I139" i="2" s="1"/>
  <c r="S134" i="2"/>
  <c r="U134" i="2" s="1"/>
  <c r="K128" i="2"/>
  <c r="S126" i="2"/>
  <c r="G125" i="2"/>
  <c r="I125" i="2" s="1"/>
  <c r="U95" i="2"/>
  <c r="S88" i="2"/>
  <c r="U88" i="2" s="1"/>
  <c r="K72" i="2"/>
  <c r="O42" i="2"/>
  <c r="Q42" i="2" s="1"/>
  <c r="O38" i="2"/>
  <c r="Q38" i="2" s="1"/>
  <c r="O23" i="2"/>
  <c r="Q23" i="2" s="1"/>
  <c r="S153" i="2"/>
  <c r="U153" i="2" s="1"/>
  <c r="C139" i="2"/>
  <c r="E139" i="2" s="1"/>
  <c r="C125" i="2"/>
  <c r="E125" i="2" s="1"/>
  <c r="S145" i="2"/>
  <c r="U145" i="2" s="1"/>
  <c r="S132" i="2"/>
  <c r="U132" i="2" s="1"/>
  <c r="S103" i="2"/>
  <c r="U103" i="2" s="1"/>
  <c r="E103" i="2"/>
  <c r="S97" i="2"/>
  <c r="U97" i="2" s="1"/>
  <c r="E97" i="2"/>
  <c r="E85" i="2"/>
  <c r="K85" i="2"/>
  <c r="C83" i="2"/>
  <c r="S85" i="2"/>
  <c r="U85" i="2" s="1"/>
  <c r="G83" i="2"/>
  <c r="K47" i="2"/>
  <c r="M47" i="2" s="1"/>
  <c r="K35" i="2"/>
  <c r="M35" i="2" s="1"/>
  <c r="E28" i="2"/>
  <c r="S28" i="2"/>
  <c r="U28" i="2" s="1"/>
  <c r="I25" i="2"/>
  <c r="S25" i="2"/>
  <c r="U25" i="2" s="1"/>
  <c r="E14" i="2"/>
  <c r="K14" i="2"/>
  <c r="C192" i="2"/>
  <c r="E192" i="2" s="1"/>
  <c r="K162" i="2"/>
  <c r="C150" i="2"/>
  <c r="E150" i="2" s="1"/>
  <c r="E151" i="2"/>
  <c r="K51" i="2"/>
  <c r="M51" i="2" s="1"/>
  <c r="O43" i="2"/>
  <c r="Q43" i="2" s="1"/>
  <c r="O39" i="2"/>
  <c r="Q39" i="2" s="1"/>
  <c r="S172" i="2"/>
  <c r="U172" i="2" s="1"/>
  <c r="S151" i="2"/>
  <c r="S141" i="2"/>
  <c r="U141" i="2" s="1"/>
  <c r="S135" i="2"/>
  <c r="U135" i="2" s="1"/>
  <c r="S127" i="2"/>
  <c r="U127" i="2" s="1"/>
  <c r="K118" i="2"/>
  <c r="I77" i="2"/>
  <c r="O77" i="2"/>
  <c r="Q77" i="2" s="1"/>
  <c r="K60" i="2"/>
  <c r="M60" i="2" s="1"/>
  <c r="K39" i="2"/>
  <c r="M39" i="2" s="1"/>
  <c r="K31" i="2"/>
  <c r="M31" i="2" s="1"/>
  <c r="K19" i="2"/>
  <c r="K153" i="2"/>
  <c r="S146" i="2"/>
  <c r="U146" i="2" s="1"/>
  <c r="K132" i="2"/>
  <c r="S130" i="2"/>
  <c r="U130" i="2" s="1"/>
  <c r="E110" i="2"/>
  <c r="S110" i="2"/>
  <c r="U110" i="2" s="1"/>
  <c r="K110" i="2"/>
  <c r="I91" i="2"/>
  <c r="S91" i="2"/>
  <c r="U91" i="2" s="1"/>
  <c r="E87" i="2"/>
  <c r="K87" i="2"/>
  <c r="S87" i="2"/>
  <c r="U87" i="2" s="1"/>
  <c r="E77" i="2"/>
  <c r="K77" i="2"/>
  <c r="M77" i="2" s="1"/>
  <c r="S77" i="2"/>
  <c r="U77" i="2" s="1"/>
  <c r="I55" i="2"/>
  <c r="S55" i="2"/>
  <c r="U55" i="2" s="1"/>
  <c r="K122" i="2"/>
  <c r="K121" i="2"/>
  <c r="K107" i="2"/>
  <c r="K104" i="2"/>
  <c r="I75" i="2"/>
  <c r="S75" i="2"/>
  <c r="U75" i="2" s="1"/>
  <c r="E22" i="2"/>
  <c r="K22" i="2"/>
  <c r="C10" i="2"/>
  <c r="K154" i="2"/>
  <c r="K151" i="2"/>
  <c r="S128" i="2"/>
  <c r="U128" i="2" s="1"/>
  <c r="S106" i="2"/>
  <c r="U106" i="2" s="1"/>
  <c r="G101" i="2"/>
  <c r="I101" i="2" s="1"/>
  <c r="S90" i="2"/>
  <c r="U90" i="2" s="1"/>
  <c r="O34" i="2"/>
  <c r="Q34" i="2" s="1"/>
  <c r="S26" i="2"/>
  <c r="U26" i="2" s="1"/>
  <c r="S118" i="2"/>
  <c r="K88" i="2"/>
  <c r="S73" i="2"/>
  <c r="U73" i="2" s="1"/>
  <c r="O54" i="2"/>
  <c r="Q54" i="2" s="1"/>
  <c r="K52" i="2"/>
  <c r="K36" i="2"/>
  <c r="S27" i="2"/>
  <c r="U27" i="2" s="1"/>
  <c r="O24" i="2"/>
  <c r="Q24" i="2" s="1"/>
  <c r="K21" i="2"/>
  <c r="M21" i="2" s="1"/>
  <c r="K13" i="2"/>
  <c r="C117" i="2"/>
  <c r="E117" i="2" s="1"/>
  <c r="I96" i="2"/>
  <c r="E88" i="2"/>
  <c r="O70" i="2"/>
  <c r="Q70" i="2" s="1"/>
  <c r="K67" i="2"/>
  <c r="K40" i="2"/>
  <c r="C66" i="2"/>
  <c r="E66" i="2" s="1"/>
  <c r="O60" i="2"/>
  <c r="Q60" i="2" s="1"/>
  <c r="O47" i="2"/>
  <c r="Q47" i="2" s="1"/>
  <c r="K43" i="2"/>
  <c r="M43" i="2" s="1"/>
  <c r="O31" i="2"/>
  <c r="Q31" i="2" s="1"/>
  <c r="O30" i="2"/>
  <c r="Q30" i="2" s="1"/>
  <c r="K98" i="2"/>
  <c r="G94" i="2"/>
  <c r="I94" i="2" s="1"/>
  <c r="K90" i="2"/>
  <c r="K75" i="2"/>
  <c r="M75" i="2" s="1"/>
  <c r="K71" i="2"/>
  <c r="M71" i="2" s="1"/>
  <c r="K57" i="2"/>
  <c r="K55" i="2"/>
  <c r="M55" i="2" s="1"/>
  <c r="K44" i="2"/>
  <c r="K25" i="2"/>
  <c r="M25" i="2" s="1"/>
  <c r="S23" i="2"/>
  <c r="U23" i="2" s="1"/>
  <c r="O17" i="2"/>
  <c r="Q17" i="2" s="1"/>
  <c r="S15" i="2"/>
  <c r="U15" i="2" s="1"/>
  <c r="C94" i="2"/>
  <c r="E94" i="2" s="1"/>
  <c r="K74" i="2"/>
  <c r="M74" i="2" s="1"/>
  <c r="K61" i="2"/>
  <c r="K48" i="2"/>
  <c r="K32" i="2"/>
  <c r="S21" i="2"/>
  <c r="U21" i="2" s="1"/>
  <c r="K18" i="2"/>
  <c r="M18" i="2" s="1"/>
  <c r="S13" i="2"/>
  <c r="U13" i="2" s="1"/>
  <c r="S74" i="2"/>
  <c r="U74" i="2" s="1"/>
  <c r="S71" i="2"/>
  <c r="U71" i="2" s="1"/>
  <c r="S67" i="2"/>
  <c r="G66" i="2"/>
  <c r="S60" i="2"/>
  <c r="U60" i="2" s="1"/>
  <c r="S51" i="2"/>
  <c r="U51" i="2" s="1"/>
  <c r="S47" i="2"/>
  <c r="U47" i="2" s="1"/>
  <c r="S43" i="2"/>
  <c r="U43" i="2" s="1"/>
  <c r="S39" i="2"/>
  <c r="U39" i="2" s="1"/>
  <c r="S35" i="2"/>
  <c r="U35" i="2" s="1"/>
  <c r="S31" i="2"/>
  <c r="U31" i="2" s="1"/>
  <c r="S18" i="2"/>
  <c r="U18" i="2" s="1"/>
  <c r="K68" i="2"/>
  <c r="B208" i="1"/>
  <c r="M146" i="1" l="1"/>
  <c r="K170" i="1"/>
  <c r="M170" i="1" s="1"/>
  <c r="O84" i="1"/>
  <c r="Q84" i="1" s="1"/>
  <c r="M84" i="1"/>
  <c r="S170" i="1"/>
  <c r="U170" i="1" s="1"/>
  <c r="O30" i="1"/>
  <c r="Q30" i="1" s="1"/>
  <c r="O134" i="1"/>
  <c r="Q134" i="1" s="1"/>
  <c r="M134" i="1"/>
  <c r="O161" i="1"/>
  <c r="Q161" i="1" s="1"/>
  <c r="M161" i="1"/>
  <c r="O86" i="1"/>
  <c r="Q86" i="1" s="1"/>
  <c r="O45" i="1"/>
  <c r="Q45" i="1" s="1"/>
  <c r="O131" i="1"/>
  <c r="Q131" i="1" s="1"/>
  <c r="M131" i="1"/>
  <c r="Q135" i="1"/>
  <c r="M135" i="1"/>
  <c r="O153" i="1"/>
  <c r="Q153" i="1" s="1"/>
  <c r="M153" i="1"/>
  <c r="M92" i="1"/>
  <c r="Q92" i="1"/>
  <c r="U139" i="1"/>
  <c r="U101" i="1"/>
  <c r="S66" i="1"/>
  <c r="U66" i="1" s="1"/>
  <c r="S196" i="1"/>
  <c r="U196" i="1" s="1"/>
  <c r="M66" i="1"/>
  <c r="O32" i="1"/>
  <c r="Q32" i="1" s="1"/>
  <c r="U126" i="1"/>
  <c r="U125" i="1"/>
  <c r="U95" i="1"/>
  <c r="U94" i="1"/>
  <c r="M118" i="1"/>
  <c r="M117" i="1"/>
  <c r="O118" i="1"/>
  <c r="S150" i="1"/>
  <c r="U150" i="1" s="1"/>
  <c r="M119" i="1"/>
  <c r="O119" i="1"/>
  <c r="Q119" i="1" s="1"/>
  <c r="M173" i="1"/>
  <c r="O173" i="1"/>
  <c r="Q173" i="1" s="1"/>
  <c r="O95" i="1"/>
  <c r="M95" i="1"/>
  <c r="M94" i="1"/>
  <c r="O91" i="1"/>
  <c r="Q91" i="1" s="1"/>
  <c r="M91" i="1"/>
  <c r="O61" i="1"/>
  <c r="Q61" i="1" s="1"/>
  <c r="M151" i="1"/>
  <c r="O151" i="1"/>
  <c r="K150" i="1"/>
  <c r="M150" i="1" s="1"/>
  <c r="M186" i="1"/>
  <c r="O186" i="1"/>
  <c r="Q186" i="1" s="1"/>
  <c r="O110" i="1"/>
  <c r="Q110" i="1" s="1"/>
  <c r="M110" i="1"/>
  <c r="Q171" i="1"/>
  <c r="Q69" i="1"/>
  <c r="Q10" i="1"/>
  <c r="O164" i="1"/>
  <c r="Q164" i="1" s="1"/>
  <c r="M164" i="1"/>
  <c r="U69" i="1"/>
  <c r="O104" i="1"/>
  <c r="Q104" i="1" s="1"/>
  <c r="M104" i="1"/>
  <c r="I81" i="1"/>
  <c r="M87" i="1"/>
  <c r="O88" i="1"/>
  <c r="Q88" i="1" s="1"/>
  <c r="M88" i="1"/>
  <c r="O73" i="1"/>
  <c r="Q73" i="1" s="1"/>
  <c r="M145" i="1"/>
  <c r="O145" i="1"/>
  <c r="Q145" i="1" s="1"/>
  <c r="M179" i="1"/>
  <c r="K178" i="1"/>
  <c r="M178" i="1" s="1"/>
  <c r="O179" i="1"/>
  <c r="Q197" i="1"/>
  <c r="O196" i="1"/>
  <c r="Q196" i="1" s="1"/>
  <c r="M187" i="1"/>
  <c r="O187" i="1"/>
  <c r="Q187" i="1" s="1"/>
  <c r="O68" i="1"/>
  <c r="Q68" i="1" s="1"/>
  <c r="O44" i="1"/>
  <c r="Q44" i="1" s="1"/>
  <c r="M44" i="1"/>
  <c r="I66" i="1"/>
  <c r="M202" i="1"/>
  <c r="O202" i="1"/>
  <c r="Q202" i="1" s="1"/>
  <c r="M141" i="1"/>
  <c r="O141" i="1"/>
  <c r="Q141" i="1" s="1"/>
  <c r="K200" i="1"/>
  <c r="M200" i="1" s="1"/>
  <c r="O201" i="1"/>
  <c r="M201" i="1"/>
  <c r="O148" i="1"/>
  <c r="Q148" i="1" s="1"/>
  <c r="M148" i="1"/>
  <c r="M183" i="1"/>
  <c r="O183" i="1"/>
  <c r="Q183" i="1" s="1"/>
  <c r="O60" i="1"/>
  <c r="Q60" i="1" s="1"/>
  <c r="M33" i="1"/>
  <c r="O33" i="1"/>
  <c r="Q33" i="1" s="1"/>
  <c r="M154" i="1"/>
  <c r="O154" i="1"/>
  <c r="Q154" i="1" s="1"/>
  <c r="M132" i="1"/>
  <c r="O132" i="1"/>
  <c r="Q132" i="1" s="1"/>
  <c r="M96" i="1"/>
  <c r="O96" i="1"/>
  <c r="Q96" i="1" s="1"/>
  <c r="M108" i="1"/>
  <c r="O108" i="1"/>
  <c r="Q108" i="1" s="1"/>
  <c r="M36" i="1"/>
  <c r="O36" i="1"/>
  <c r="Q36" i="1" s="1"/>
  <c r="O57" i="1"/>
  <c r="Q57" i="1" s="1"/>
  <c r="M57" i="1"/>
  <c r="O35" i="1"/>
  <c r="Q35" i="1" s="1"/>
  <c r="U118" i="1"/>
  <c r="U117" i="1"/>
  <c r="M194" i="1"/>
  <c r="O194" i="1"/>
  <c r="Q194" i="1" s="1"/>
  <c r="M128" i="1"/>
  <c r="O128" i="1"/>
  <c r="Q128" i="1" s="1"/>
  <c r="M139" i="1"/>
  <c r="O140" i="1"/>
  <c r="M140" i="1"/>
  <c r="U179" i="1"/>
  <c r="S178" i="1"/>
  <c r="U178" i="1" s="1"/>
  <c r="U84" i="1"/>
  <c r="M70" i="1"/>
  <c r="O70" i="1"/>
  <c r="Q70" i="1" s="1"/>
  <c r="O40" i="1"/>
  <c r="Q40" i="1" s="1"/>
  <c r="M174" i="1"/>
  <c r="O174" i="1"/>
  <c r="Q174" i="1" s="1"/>
  <c r="M182" i="1"/>
  <c r="O182" i="1"/>
  <c r="Q182" i="1" s="1"/>
  <c r="O54" i="1"/>
  <c r="Q54" i="1" s="1"/>
  <c r="M54" i="1"/>
  <c r="O172" i="1"/>
  <c r="Q172" i="1" s="1"/>
  <c r="M172" i="1"/>
  <c r="M97" i="1"/>
  <c r="O97" i="1"/>
  <c r="Q97" i="1" s="1"/>
  <c r="M159" i="1"/>
  <c r="O159" i="1"/>
  <c r="Q159" i="1" s="1"/>
  <c r="K192" i="1"/>
  <c r="M192" i="1" s="1"/>
  <c r="O193" i="1"/>
  <c r="M193" i="1"/>
  <c r="O162" i="1"/>
  <c r="Q162" i="1" s="1"/>
  <c r="M162" i="1"/>
  <c r="O122" i="1"/>
  <c r="Q122" i="1" s="1"/>
  <c r="M122" i="1"/>
  <c r="O72" i="1"/>
  <c r="Q72" i="1" s="1"/>
  <c r="O127" i="1"/>
  <c r="Q127" i="1" s="1"/>
  <c r="M127" i="1"/>
  <c r="M152" i="1"/>
  <c r="O152" i="1"/>
  <c r="Q152" i="1" s="1"/>
  <c r="Q126" i="1"/>
  <c r="M105" i="1"/>
  <c r="O105" i="1"/>
  <c r="O52" i="1"/>
  <c r="Q52" i="1" s="1"/>
  <c r="M52" i="1"/>
  <c r="Q67" i="1"/>
  <c r="O51" i="1"/>
  <c r="Q51" i="1" s="1"/>
  <c r="M49" i="1"/>
  <c r="O49" i="1"/>
  <c r="Q49" i="1" s="1"/>
  <c r="M78" i="1"/>
  <c r="O78" i="1"/>
  <c r="Q78" i="1" s="1"/>
  <c r="M88" i="2"/>
  <c r="O88" i="2"/>
  <c r="Q88" i="2" s="1"/>
  <c r="O75" i="2"/>
  <c r="Q75" i="2" s="1"/>
  <c r="M173" i="2"/>
  <c r="O173" i="2"/>
  <c r="Q173" i="2" s="1"/>
  <c r="M146" i="2"/>
  <c r="O146" i="2"/>
  <c r="Q146" i="2" s="1"/>
  <c r="M91" i="2"/>
  <c r="O91" i="2"/>
  <c r="Q91" i="2" s="1"/>
  <c r="M73" i="2"/>
  <c r="O73" i="2"/>
  <c r="Q73" i="2" s="1"/>
  <c r="M144" i="2"/>
  <c r="O144" i="2"/>
  <c r="Q144" i="2" s="1"/>
  <c r="K66" i="2"/>
  <c r="M66" i="2" s="1"/>
  <c r="M67" i="2"/>
  <c r="O21" i="2"/>
  <c r="Q21" i="2" s="1"/>
  <c r="O154" i="2"/>
  <c r="Q154" i="2" s="1"/>
  <c r="M154" i="2"/>
  <c r="M104" i="2"/>
  <c r="O104" i="2"/>
  <c r="Q104" i="2" s="1"/>
  <c r="S150" i="2"/>
  <c r="U150" i="2" s="1"/>
  <c r="U151" i="2"/>
  <c r="S94" i="2"/>
  <c r="U94" i="2" s="1"/>
  <c r="M147" i="2"/>
  <c r="O147" i="2"/>
  <c r="Q147" i="2" s="1"/>
  <c r="S178" i="2"/>
  <c r="U178" i="2" s="1"/>
  <c r="M109" i="2"/>
  <c r="O109" i="2"/>
  <c r="Q109" i="2" s="1"/>
  <c r="M140" i="2"/>
  <c r="O140" i="2"/>
  <c r="K139" i="2"/>
  <c r="M139" i="2" s="1"/>
  <c r="M111" i="2"/>
  <c r="O111" i="2"/>
  <c r="Q111" i="2" s="1"/>
  <c r="O137" i="2"/>
  <c r="Q137" i="2" s="1"/>
  <c r="M137" i="2"/>
  <c r="O45" i="2"/>
  <c r="Q45" i="2" s="1"/>
  <c r="M45" i="2"/>
  <c r="Q201" i="2"/>
  <c r="O164" i="2"/>
  <c r="Q164" i="2" s="1"/>
  <c r="M164" i="2"/>
  <c r="O187" i="2"/>
  <c r="Q187" i="2" s="1"/>
  <c r="M187" i="2"/>
  <c r="Q197" i="2"/>
  <c r="S200" i="2"/>
  <c r="U200" i="2" s="1"/>
  <c r="U201" i="2"/>
  <c r="M135" i="2"/>
  <c r="O135" i="2"/>
  <c r="Q135" i="2" s="1"/>
  <c r="O68" i="2"/>
  <c r="Q68" i="2" s="1"/>
  <c r="M68" i="2"/>
  <c r="O32" i="2"/>
  <c r="Q32" i="2" s="1"/>
  <c r="M32" i="2"/>
  <c r="O18" i="2"/>
  <c r="Q18" i="2" s="1"/>
  <c r="O74" i="2"/>
  <c r="Q74" i="2" s="1"/>
  <c r="O46" i="2"/>
  <c r="Q46" i="2" s="1"/>
  <c r="O71" i="2"/>
  <c r="Q71" i="2" s="1"/>
  <c r="O36" i="2"/>
  <c r="Q36" i="2" s="1"/>
  <c r="M36" i="2"/>
  <c r="C176" i="2"/>
  <c r="O107" i="2"/>
  <c r="Q107" i="2" s="1"/>
  <c r="M107" i="2"/>
  <c r="M14" i="2"/>
  <c r="O14" i="2"/>
  <c r="Q14" i="2" s="1"/>
  <c r="O35" i="2"/>
  <c r="Q35" i="2" s="1"/>
  <c r="O102" i="2"/>
  <c r="M102" i="2"/>
  <c r="K101" i="2"/>
  <c r="M101" i="2" s="1"/>
  <c r="O97" i="2"/>
  <c r="Q97" i="2" s="1"/>
  <c r="M97" i="2"/>
  <c r="M134" i="2"/>
  <c r="O134" i="2"/>
  <c r="Q134" i="2" s="1"/>
  <c r="M108" i="2"/>
  <c r="O108" i="2"/>
  <c r="Q108" i="2" s="1"/>
  <c r="O120" i="2"/>
  <c r="Q120" i="2" s="1"/>
  <c r="M120" i="2"/>
  <c r="M15" i="2"/>
  <c r="O15" i="2"/>
  <c r="Q15" i="2" s="1"/>
  <c r="O41" i="2"/>
  <c r="Q41" i="2" s="1"/>
  <c r="M41" i="2"/>
  <c r="O172" i="2"/>
  <c r="Q172" i="2" s="1"/>
  <c r="M172" i="2"/>
  <c r="O157" i="2"/>
  <c r="Q157" i="2" s="1"/>
  <c r="M157" i="2"/>
  <c r="O48" i="2"/>
  <c r="Q48" i="2" s="1"/>
  <c r="M48" i="2"/>
  <c r="O121" i="2"/>
  <c r="Q121" i="2" s="1"/>
  <c r="M121" i="2"/>
  <c r="G81" i="2"/>
  <c r="I81" i="2" s="1"/>
  <c r="I83" i="2"/>
  <c r="U102" i="2"/>
  <c r="S101" i="2"/>
  <c r="U101" i="2" s="1"/>
  <c r="K192" i="2"/>
  <c r="M192" i="2" s="1"/>
  <c r="M193" i="2"/>
  <c r="O193" i="2"/>
  <c r="M92" i="2"/>
  <c r="O92" i="2"/>
  <c r="Q92" i="2" s="1"/>
  <c r="M86" i="2"/>
  <c r="O86" i="2"/>
  <c r="Q86" i="2" s="1"/>
  <c r="O96" i="2"/>
  <c r="Q96" i="2" s="1"/>
  <c r="M96" i="2"/>
  <c r="O37" i="2"/>
  <c r="Q37" i="2" s="1"/>
  <c r="M37" i="2"/>
  <c r="M148" i="2"/>
  <c r="O148" i="2"/>
  <c r="Q148" i="2" s="1"/>
  <c r="O61" i="2"/>
  <c r="Q61" i="2" s="1"/>
  <c r="M61" i="2"/>
  <c r="O59" i="2"/>
  <c r="Q59" i="2" s="1"/>
  <c r="M87" i="2"/>
  <c r="O87" i="2"/>
  <c r="Q87" i="2" s="1"/>
  <c r="S170" i="2"/>
  <c r="U170" i="2" s="1"/>
  <c r="U171" i="2"/>
  <c r="M188" i="2"/>
  <c r="O188" i="2"/>
  <c r="Q188" i="2" s="1"/>
  <c r="O119" i="2"/>
  <c r="Q119" i="2" s="1"/>
  <c r="M119" i="2"/>
  <c r="M78" i="2"/>
  <c r="O78" i="2"/>
  <c r="Q78" i="2" s="1"/>
  <c r="O33" i="2"/>
  <c r="Q33" i="2" s="1"/>
  <c r="M33" i="2"/>
  <c r="M103" i="2"/>
  <c r="O103" i="2"/>
  <c r="Q103" i="2" s="1"/>
  <c r="M155" i="2"/>
  <c r="O155" i="2"/>
  <c r="Q155" i="2" s="1"/>
  <c r="Q179" i="2"/>
  <c r="I66" i="2"/>
  <c r="G10" i="2"/>
  <c r="O52" i="2"/>
  <c r="Q52" i="2" s="1"/>
  <c r="M52" i="2"/>
  <c r="M22" i="2"/>
  <c r="O22" i="2"/>
  <c r="Q22" i="2" s="1"/>
  <c r="U126" i="2"/>
  <c r="S125" i="2"/>
  <c r="U125" i="2" s="1"/>
  <c r="M186" i="2"/>
  <c r="O186" i="2"/>
  <c r="Q186" i="2" s="1"/>
  <c r="M126" i="2"/>
  <c r="O126" i="2"/>
  <c r="K125" i="2"/>
  <c r="M125" i="2" s="1"/>
  <c r="O123" i="2"/>
  <c r="Q123" i="2" s="1"/>
  <c r="M123" i="2"/>
  <c r="S192" i="2"/>
  <c r="U192" i="2" s="1"/>
  <c r="U193" i="2"/>
  <c r="S66" i="2"/>
  <c r="U66" i="2" s="1"/>
  <c r="U67" i="2"/>
  <c r="M90" i="2"/>
  <c r="O90" i="2"/>
  <c r="Q90" i="2" s="1"/>
  <c r="O122" i="2"/>
  <c r="Q122" i="2" s="1"/>
  <c r="M122" i="2"/>
  <c r="M132" i="2"/>
  <c r="O132" i="2"/>
  <c r="Q132" i="2" s="1"/>
  <c r="M128" i="2"/>
  <c r="O128" i="2"/>
  <c r="Q128" i="2" s="1"/>
  <c r="M182" i="2"/>
  <c r="O182" i="2"/>
  <c r="Q182" i="2" s="1"/>
  <c r="O28" i="2"/>
  <c r="Q28" i="2" s="1"/>
  <c r="O67" i="2"/>
  <c r="O50" i="2"/>
  <c r="Q50" i="2" s="1"/>
  <c r="K117" i="2"/>
  <c r="M117" i="2" s="1"/>
  <c r="O118" i="2"/>
  <c r="M118" i="2"/>
  <c r="O25" i="2"/>
  <c r="Q25" i="2" s="1"/>
  <c r="C81" i="2"/>
  <c r="E81" i="2" s="1"/>
  <c r="E83" i="2"/>
  <c r="O72" i="2"/>
  <c r="Q72" i="2" s="1"/>
  <c r="M72" i="2"/>
  <c r="M160" i="2"/>
  <c r="O160" i="2"/>
  <c r="Q160" i="2" s="1"/>
  <c r="O183" i="2"/>
  <c r="Q183" i="2" s="1"/>
  <c r="M183" i="2"/>
  <c r="M180" i="2"/>
  <c r="O180" i="2"/>
  <c r="Q180" i="2" s="1"/>
  <c r="O184" i="2"/>
  <c r="Q184" i="2" s="1"/>
  <c r="M184" i="2"/>
  <c r="K94" i="2"/>
  <c r="M94" i="2" s="1"/>
  <c r="O95" i="2"/>
  <c r="M95" i="2"/>
  <c r="O69" i="2"/>
  <c r="K10" i="2"/>
  <c r="M69" i="2"/>
  <c r="O152" i="2"/>
  <c r="Q152" i="2" s="1"/>
  <c r="M152" i="2"/>
  <c r="S196" i="2"/>
  <c r="U196" i="2" s="1"/>
  <c r="O76" i="2"/>
  <c r="Q76" i="2" s="1"/>
  <c r="O44" i="2"/>
  <c r="Q44" i="2" s="1"/>
  <c r="M44" i="2"/>
  <c r="M98" i="2"/>
  <c r="O98" i="2"/>
  <c r="Q98" i="2" s="1"/>
  <c r="M13" i="2"/>
  <c r="O13" i="2"/>
  <c r="Q13" i="2" s="1"/>
  <c r="O55" i="2"/>
  <c r="Q55" i="2" s="1"/>
  <c r="M153" i="2"/>
  <c r="O153" i="2"/>
  <c r="Q153" i="2" s="1"/>
  <c r="M85" i="2"/>
  <c r="O85" i="2"/>
  <c r="Q85" i="2" s="1"/>
  <c r="S83" i="2"/>
  <c r="M26" i="2"/>
  <c r="O26" i="2"/>
  <c r="Q26" i="2" s="1"/>
  <c r="M161" i="2"/>
  <c r="O161" i="2"/>
  <c r="Q161" i="2" s="1"/>
  <c r="M106" i="2"/>
  <c r="O106" i="2"/>
  <c r="Q106" i="2" s="1"/>
  <c r="M99" i="2"/>
  <c r="O99" i="2"/>
  <c r="Q99" i="2" s="1"/>
  <c r="O171" i="2"/>
  <c r="K170" i="2"/>
  <c r="M170" i="2" s="1"/>
  <c r="M171" i="2"/>
  <c r="M89" i="2"/>
  <c r="O89" i="2"/>
  <c r="Q89" i="2" s="1"/>
  <c r="O62" i="2"/>
  <c r="Q62" i="2" s="1"/>
  <c r="M62" i="2"/>
  <c r="M159" i="2"/>
  <c r="O159" i="2"/>
  <c r="Q159" i="2" s="1"/>
  <c r="M141" i="2"/>
  <c r="O141" i="2"/>
  <c r="Q141" i="2" s="1"/>
  <c r="M198" i="2"/>
  <c r="O198" i="2"/>
  <c r="Q198" i="2" s="1"/>
  <c r="M129" i="2"/>
  <c r="O129" i="2"/>
  <c r="Q129" i="2" s="1"/>
  <c r="O156" i="2"/>
  <c r="Q156" i="2" s="1"/>
  <c r="M156" i="2"/>
  <c r="K178" i="2"/>
  <c r="M178" i="2" s="1"/>
  <c r="O40" i="2"/>
  <c r="Q40" i="2" s="1"/>
  <c r="M40" i="2"/>
  <c r="O19" i="2"/>
  <c r="Q19" i="2" s="1"/>
  <c r="M19" i="2"/>
  <c r="U140" i="2"/>
  <c r="S139" i="2"/>
  <c r="U139" i="2" s="1"/>
  <c r="M163" i="2"/>
  <c r="O163" i="2"/>
  <c r="Q163" i="2" s="1"/>
  <c r="M143" i="2"/>
  <c r="O143" i="2"/>
  <c r="Q143" i="2" s="1"/>
  <c r="O158" i="2"/>
  <c r="Q158" i="2" s="1"/>
  <c r="M158" i="2"/>
  <c r="O58" i="2"/>
  <c r="Q58" i="2" s="1"/>
  <c r="M58" i="2"/>
  <c r="O57" i="2"/>
  <c r="Q57" i="2" s="1"/>
  <c r="M57" i="2"/>
  <c r="S117" i="2"/>
  <c r="U117" i="2" s="1"/>
  <c r="U118" i="2"/>
  <c r="M151" i="2"/>
  <c r="K150" i="2"/>
  <c r="M150" i="2" s="1"/>
  <c r="O151" i="2"/>
  <c r="O110" i="2"/>
  <c r="Q110" i="2" s="1"/>
  <c r="M110" i="2"/>
  <c r="O162" i="2"/>
  <c r="Q162" i="2" s="1"/>
  <c r="M162" i="2"/>
  <c r="O142" i="2"/>
  <c r="Q142" i="2" s="1"/>
  <c r="M142" i="2"/>
  <c r="O105" i="2"/>
  <c r="Q105" i="2" s="1"/>
  <c r="M105" i="2"/>
  <c r="M133" i="2"/>
  <c r="O133" i="2"/>
  <c r="Q133" i="2" s="1"/>
  <c r="M131" i="2"/>
  <c r="O131" i="2"/>
  <c r="Q131" i="2" s="1"/>
  <c r="M84" i="2"/>
  <c r="O84" i="2"/>
  <c r="K83" i="2"/>
  <c r="M130" i="2"/>
  <c r="O130" i="2"/>
  <c r="Q130" i="2" s="1"/>
  <c r="M27" i="2"/>
  <c r="O27" i="2"/>
  <c r="Q27" i="2" s="1"/>
  <c r="O49" i="2"/>
  <c r="Q49" i="2" s="1"/>
  <c r="M49" i="2"/>
  <c r="O174" i="2"/>
  <c r="Q174" i="2" s="1"/>
  <c r="M174" i="2"/>
  <c r="M202" i="2"/>
  <c r="O202" i="2"/>
  <c r="Q202" i="2" s="1"/>
  <c r="O181" i="2"/>
  <c r="Q181" i="2" s="1"/>
  <c r="M181" i="2"/>
  <c r="S10" i="2"/>
  <c r="Q125" i="1" l="1"/>
  <c r="Q105" i="1"/>
  <c r="Q101" i="1"/>
  <c r="Q87" i="1"/>
  <c r="Q83" i="1"/>
  <c r="Q66" i="1"/>
  <c r="O170" i="1"/>
  <c r="Q170" i="1" s="1"/>
  <c r="U10" i="1"/>
  <c r="M83" i="1"/>
  <c r="Q140" i="1"/>
  <c r="Q139" i="1"/>
  <c r="Q193" i="1"/>
  <c r="O192" i="1"/>
  <c r="Q192" i="1" s="1"/>
  <c r="Q95" i="1"/>
  <c r="Q118" i="1"/>
  <c r="Q117" i="1"/>
  <c r="U83" i="1"/>
  <c r="U81" i="1"/>
  <c r="Q201" i="1"/>
  <c r="O200" i="1"/>
  <c r="Q200" i="1" s="1"/>
  <c r="O150" i="1"/>
  <c r="Q150" i="1" s="1"/>
  <c r="Q151" i="1"/>
  <c r="Q179" i="1"/>
  <c r="O178" i="1"/>
  <c r="Q178" i="1" s="1"/>
  <c r="Q84" i="2"/>
  <c r="O83" i="2"/>
  <c r="U10" i="2"/>
  <c r="Q193" i="2"/>
  <c r="O192" i="2"/>
  <c r="Q192" i="2" s="1"/>
  <c r="O178" i="2"/>
  <c r="Q178" i="2" s="1"/>
  <c r="O200" i="2"/>
  <c r="Q200" i="2" s="1"/>
  <c r="O170" i="2"/>
  <c r="Q170" i="2" s="1"/>
  <c r="Q171" i="2"/>
  <c r="O66" i="2"/>
  <c r="Q66" i="2" s="1"/>
  <c r="Q67" i="2"/>
  <c r="Q140" i="2"/>
  <c r="O139" i="2"/>
  <c r="Q139" i="2" s="1"/>
  <c r="S81" i="2"/>
  <c r="U81" i="2" s="1"/>
  <c r="U83" i="2"/>
  <c r="E176" i="2"/>
  <c r="C190" i="2"/>
  <c r="Q151" i="2"/>
  <c r="O150" i="2"/>
  <c r="Q150" i="2" s="1"/>
  <c r="O196" i="2"/>
  <c r="Q196" i="2" s="1"/>
  <c r="K81" i="2"/>
  <c r="M81" i="2" s="1"/>
  <c r="M83" i="2"/>
  <c r="Q69" i="2"/>
  <c r="O10" i="2"/>
  <c r="Q10" i="2" s="1"/>
  <c r="Q126" i="2"/>
  <c r="O125" i="2"/>
  <c r="Q125" i="2" s="1"/>
  <c r="Q102" i="2"/>
  <c r="O101" i="2"/>
  <c r="Q101" i="2" s="1"/>
  <c r="Q95" i="2"/>
  <c r="O94" i="2"/>
  <c r="Q94" i="2" s="1"/>
  <c r="O117" i="2"/>
  <c r="Q117" i="2" s="1"/>
  <c r="Q118" i="2"/>
  <c r="G176" i="2"/>
  <c r="M81" i="1" l="1"/>
  <c r="Q94" i="1"/>
  <c r="Q81" i="1"/>
  <c r="E190" i="2"/>
  <c r="C204" i="2"/>
  <c r="E204" i="2" s="1"/>
  <c r="O81" i="2"/>
  <c r="Q81" i="2" s="1"/>
  <c r="Q83" i="2"/>
  <c r="K176" i="2"/>
  <c r="I176" i="2"/>
  <c r="G190" i="2"/>
  <c r="O176" i="2"/>
  <c r="Q176" i="2" s="1"/>
  <c r="S176" i="2"/>
  <c r="O190" i="1" l="1"/>
  <c r="M176" i="1"/>
  <c r="S190" i="1"/>
  <c r="U176" i="1"/>
  <c r="C204" i="1"/>
  <c r="E204" i="1" s="1"/>
  <c r="I204" i="1"/>
  <c r="I190" i="1"/>
  <c r="O176" i="1"/>
  <c r="Q176" i="1" s="1"/>
  <c r="U176" i="2"/>
  <c r="S190" i="2"/>
  <c r="G204" i="2"/>
  <c r="I204" i="2" s="1"/>
  <c r="I190" i="2"/>
  <c r="M176" i="2"/>
  <c r="K190" i="2"/>
  <c r="Q204" i="1" l="1"/>
  <c r="Q190" i="1"/>
  <c r="S204" i="1"/>
  <c r="U204" i="1" s="1"/>
  <c r="U190" i="1"/>
  <c r="M190" i="1"/>
  <c r="M204" i="1"/>
  <c r="U190" i="2"/>
  <c r="S204" i="2"/>
  <c r="U204" i="2" s="1"/>
  <c r="K204" i="2"/>
  <c r="M204" i="2" s="1"/>
  <c r="M190" i="2"/>
  <c r="O190" i="2"/>
  <c r="O204" i="2" l="1"/>
  <c r="Q204" i="2" s="1"/>
  <c r="Q190" i="2"/>
</calcChain>
</file>

<file path=xl/sharedStrings.xml><?xml version="1.0" encoding="utf-8"?>
<sst xmlns="http://schemas.openxmlformats.org/spreadsheetml/2006/main" count="460" uniqueCount="160">
  <si>
    <t>Budget</t>
  </si>
  <si>
    <t>Actual</t>
  </si>
  <si>
    <t>Difference</t>
  </si>
  <si>
    <t>Available</t>
  </si>
  <si>
    <t>for the Year</t>
  </si>
  <si>
    <t>to date</t>
  </si>
  <si>
    <t>for the year</t>
  </si>
  <si>
    <t>Remarks</t>
  </si>
  <si>
    <t xml:space="preserve"> </t>
  </si>
  <si>
    <t>R</t>
  </si>
  <si>
    <t>INCOME</t>
  </si>
  <si>
    <t>GOVERNMENT SUBSIDY</t>
  </si>
  <si>
    <t>Subsidy for operating expenses</t>
  </si>
  <si>
    <t>Subsidy for equipment</t>
  </si>
  <si>
    <t>Subsidy for special projects</t>
  </si>
  <si>
    <t>INVESTMENT INCOME</t>
  </si>
  <si>
    <t>Financial institutions</t>
  </si>
  <si>
    <t>Other investments</t>
  </si>
  <si>
    <t>Interest on Section 18a account</t>
  </si>
  <si>
    <t>DONATIONS</t>
  </si>
  <si>
    <t>Public cash donations</t>
  </si>
  <si>
    <t>Donation: Mission Hope USA used for special programmes</t>
  </si>
  <si>
    <t>Church cash donations</t>
  </si>
  <si>
    <t>Public in-kind donations</t>
  </si>
  <si>
    <t>Clothes donation R3 000</t>
  </si>
  <si>
    <t>Church in-kind donations</t>
  </si>
  <si>
    <t>Other fundraising organisations</t>
  </si>
  <si>
    <t>Bequests received</t>
  </si>
  <si>
    <t>NG Welsyn</t>
  </si>
  <si>
    <t>Alimentation</t>
  </si>
  <si>
    <t>OPERATING INCOME</t>
  </si>
  <si>
    <t>Counseling/Treatment</t>
  </si>
  <si>
    <t>Consultation</t>
  </si>
  <si>
    <t>Community services</t>
  </si>
  <si>
    <t>Daycare</t>
  </si>
  <si>
    <t>Training (External persons)</t>
  </si>
  <si>
    <t>Registration fees</t>
  </si>
  <si>
    <t>Rental income - residential units</t>
  </si>
  <si>
    <t>Rental income - garages and carports</t>
  </si>
  <si>
    <t>Services rendered</t>
  </si>
  <si>
    <t>Water and electricity cost recover</t>
  </si>
  <si>
    <t>Lodging income</t>
  </si>
  <si>
    <t>Meals</t>
  </si>
  <si>
    <t>Subscriptions</t>
  </si>
  <si>
    <t>Treatment fee</t>
  </si>
  <si>
    <t>Tuckshop surplus</t>
  </si>
  <si>
    <t>Hairdresser income</t>
  </si>
  <si>
    <t>Newsletter sales</t>
  </si>
  <si>
    <t>Transportation cost recovery</t>
  </si>
  <si>
    <t>Home support services</t>
  </si>
  <si>
    <t>Garden support services</t>
  </si>
  <si>
    <t>Laundry services</t>
  </si>
  <si>
    <t>Surplus on functions and recreation</t>
  </si>
  <si>
    <t>Diapers</t>
  </si>
  <si>
    <t>RENTALPROPERTIES</t>
  </si>
  <si>
    <t>Rental income (other properties)</t>
  </si>
  <si>
    <t>Rental expenses</t>
  </si>
  <si>
    <t>OTHER INCOME</t>
  </si>
  <si>
    <t>Subsidy of governing bodies</t>
  </si>
  <si>
    <t>Administration fees charged</t>
  </si>
  <si>
    <t>Proceeds on the desposal of assets</t>
  </si>
  <si>
    <t>Junk sale</t>
  </si>
  <si>
    <t>Contributions from branches</t>
  </si>
  <si>
    <t>Insurance claim payments received</t>
  </si>
  <si>
    <t>FUNDRAISING</t>
  </si>
  <si>
    <t>Bazaar income</t>
  </si>
  <si>
    <t>Bazaar expenses</t>
  </si>
  <si>
    <t>Collection lists income</t>
  </si>
  <si>
    <t>Collection lists expenses</t>
  </si>
  <si>
    <t>For our Children project Income</t>
  </si>
  <si>
    <t>For our Children project expenses</t>
  </si>
  <si>
    <t>EXPENDITURE</t>
  </si>
  <si>
    <t>PERSONNEL EXPENDITURE</t>
  </si>
  <si>
    <t>Salaries</t>
  </si>
  <si>
    <t>Temporary workers</t>
  </si>
  <si>
    <t>Leave, overtime and other payments</t>
  </si>
  <si>
    <t>Bonus</t>
  </si>
  <si>
    <t>Employer contributions</t>
  </si>
  <si>
    <t>Proffessional services</t>
  </si>
  <si>
    <t>CTK R7000pm; Assessment Sipho R890</t>
  </si>
  <si>
    <t>Compensation commissioner</t>
  </si>
  <si>
    <t>Professional Indemnity insurance</t>
  </si>
  <si>
    <t>Staff development</t>
  </si>
  <si>
    <t>NACCW course Fransina</t>
  </si>
  <si>
    <t>VEHICLE EXPENSES</t>
  </si>
  <si>
    <t>Fuel</t>
  </si>
  <si>
    <t>Motor vehicle maintenance</t>
  </si>
  <si>
    <t>Insurance and licenses</t>
  </si>
  <si>
    <t>Licence Kubeka R3 000</t>
  </si>
  <si>
    <t>Travel and accommodation</t>
  </si>
  <si>
    <t>Vehicle purchases</t>
  </si>
  <si>
    <t>ADMINISTRATIVE EXPENDITURE</t>
  </si>
  <si>
    <t>Lease of equipment</t>
  </si>
  <si>
    <t>Municipal services</t>
  </si>
  <si>
    <t>Postage and telecommunication</t>
  </si>
  <si>
    <t>Advertising</t>
  </si>
  <si>
    <t>Printing and stationery</t>
  </si>
  <si>
    <t>Books, magazines and periodicals</t>
  </si>
  <si>
    <t>Levy, registration and affiliation</t>
  </si>
  <si>
    <t>Insurance: Content and other</t>
  </si>
  <si>
    <t>Maintenance - equipment</t>
  </si>
  <si>
    <t>Purchase of office equipment</t>
  </si>
  <si>
    <t>GROUNDS AND BUILDINGS</t>
  </si>
  <si>
    <t>Capital- and interest redemption (Private)</t>
  </si>
  <si>
    <t>Capital- and interest redemption (Goverment)</t>
  </si>
  <si>
    <t>Building rental</t>
  </si>
  <si>
    <t>Special projects: Buildings (Spesify)</t>
  </si>
  <si>
    <t>Repair and maintenance: Buildings</t>
  </si>
  <si>
    <t>Insurance: Buildings</t>
  </si>
  <si>
    <t>DOMESTIC &amp; HOUSEHOLD EXPENDITURE</t>
  </si>
  <si>
    <t>Domestic fuel, laundry and cleaning</t>
  </si>
  <si>
    <t>Food &amp; Groceries</t>
  </si>
  <si>
    <t>Overspent</t>
  </si>
  <si>
    <t>Linen and crockery</t>
  </si>
  <si>
    <t>Clothing: Children</t>
  </si>
  <si>
    <t>Windbreakers R680; in natura clothes R3 000</t>
  </si>
  <si>
    <t>Clothing: Personnel</t>
  </si>
  <si>
    <t>Toiletries</t>
  </si>
  <si>
    <t>Medical expenses</t>
  </si>
  <si>
    <t>Education and recreation</t>
  </si>
  <si>
    <t>Pocket money</t>
  </si>
  <si>
    <t>Purchases of household furniture and accessories</t>
  </si>
  <si>
    <t>In natura decoder R660; Kettle R245; Walking ring R180</t>
  </si>
  <si>
    <t>ADDITIONAL IN-KIND DONATIONS</t>
  </si>
  <si>
    <t>SPECIAL SERVICES</t>
  </si>
  <si>
    <t>Auditors remuneration</t>
  </si>
  <si>
    <t>Labor relations cost</t>
  </si>
  <si>
    <t>Bank charges</t>
  </si>
  <si>
    <t>Bank charges - Section 18a account</t>
  </si>
  <si>
    <t>Accounting/Admin fee</t>
  </si>
  <si>
    <t>Security</t>
  </si>
  <si>
    <t>General office expenses</t>
  </si>
  <si>
    <t>Therapeutical aids</t>
  </si>
  <si>
    <t>Other special services</t>
  </si>
  <si>
    <t>SPECIAL PROGRAMS</t>
  </si>
  <si>
    <t xml:space="preserve">Art classes R2 460; Kingdom Kids R8 200; Maintenance R15727; Radebe (creche) R6200; Morojane (homework) R5000; Usa kids (creche) R3 500 </t>
  </si>
  <si>
    <t>SUNDRY EXPENSES</t>
  </si>
  <si>
    <t>Research</t>
  </si>
  <si>
    <t>Public relations and marketing</t>
  </si>
  <si>
    <t>Depreciation</t>
  </si>
  <si>
    <t>Other sundry expenses</t>
  </si>
  <si>
    <t>OPERATING SURPLUS (DEFICIT)</t>
  </si>
  <si>
    <t>TRANSFER TO/(FROM) RESERVE FUNDS</t>
  </si>
  <si>
    <t>Domestic equipment replacement fund</t>
  </si>
  <si>
    <t>Office equipment replacement fund</t>
  </si>
  <si>
    <t>Vehicle replacement fund</t>
  </si>
  <si>
    <t>Maintenance reserve fund</t>
  </si>
  <si>
    <t>Study fund</t>
  </si>
  <si>
    <t>House fund</t>
  </si>
  <si>
    <t>Supervision reserve fund</t>
  </si>
  <si>
    <t>Special projects reserve fund</t>
  </si>
  <si>
    <t>Capital projects reserve fund</t>
  </si>
  <si>
    <t>Other reserve funds (Spesify)</t>
  </si>
  <si>
    <t>OPERATING SURPLUS ( DEFICIT) BEFORE LOTTERY</t>
  </si>
  <si>
    <t>Lotto income</t>
  </si>
  <si>
    <t>Lotto expenses</t>
  </si>
  <si>
    <t>NET SURPLUS (DEFICIT) INCLUDING LOTTO</t>
  </si>
  <si>
    <t>US DOLLAR</t>
  </si>
  <si>
    <t>exchange rate</t>
  </si>
  <si>
    <t xml:space="preserve">                                  MANAGEMENT STATEMENT FOR THE PERIOD : 1 APRIL 2014 - 31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</si>
</sst>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&quot;$&quot;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58">
    <xf numFmtId="0" fontId="0" fillId="0" borderId="0" xfId="0"/>
    <xf numFmtId="0" fontId="2" fillId="0" borderId="0" xfId="2"/>
    <xf numFmtId="41" fontId="2" fillId="0" borderId="0" xfId="2" applyNumberFormat="1" applyFont="1" applyFill="1" applyBorder="1"/>
    <xf numFmtId="41" fontId="2" fillId="0" borderId="0" xfId="2" applyNumberFormat="1" applyFont="1" applyBorder="1"/>
    <xf numFmtId="37" fontId="3" fillId="0" borderId="0" xfId="2" applyNumberFormat="1" applyFont="1" applyFill="1" applyAlignment="1">
      <alignment horizontal="left"/>
    </xf>
    <xf numFmtId="0" fontId="2" fillId="0" borderId="0" xfId="2" applyFill="1"/>
    <xf numFmtId="41" fontId="3" fillId="0" borderId="0" xfId="2" applyNumberFormat="1" applyFont="1" applyFill="1" applyBorder="1" applyAlignment="1">
      <alignment horizontal="center"/>
    </xf>
    <xf numFmtId="37" fontId="3" fillId="0" borderId="0" xfId="2" applyNumberFormat="1" applyFont="1" applyFill="1" applyBorder="1" applyAlignment="1">
      <alignment vertical="center"/>
    </xf>
    <xf numFmtId="37" fontId="4" fillId="0" borderId="0" xfId="2" applyNumberFormat="1" applyFont="1" applyFill="1" applyBorder="1" applyAlignment="1">
      <alignment vertical="center"/>
    </xf>
    <xf numFmtId="41" fontId="2" fillId="0" borderId="0" xfId="2" applyNumberFormat="1" applyFill="1" applyBorder="1"/>
    <xf numFmtId="37" fontId="5" fillId="0" borderId="0" xfId="2" applyNumberFormat="1" applyFont="1" applyFill="1" applyBorder="1" applyAlignment="1">
      <alignment vertical="center"/>
    </xf>
    <xf numFmtId="41" fontId="2" fillId="0" borderId="1" xfId="2" applyNumberFormat="1" applyFont="1" applyFill="1" applyBorder="1"/>
    <xf numFmtId="41" fontId="2" fillId="0" borderId="1" xfId="2" applyNumberFormat="1" applyFont="1" applyBorder="1"/>
    <xf numFmtId="0" fontId="4" fillId="0" borderId="0" xfId="2" applyFont="1" applyFill="1"/>
    <xf numFmtId="0" fontId="2" fillId="0" borderId="2" xfId="2" applyFill="1" applyBorder="1"/>
    <xf numFmtId="0" fontId="4" fillId="0" borderId="3" xfId="2" applyFont="1" applyFill="1" applyBorder="1"/>
    <xf numFmtId="0" fontId="2" fillId="0" borderId="4" xfId="2" applyFill="1" applyBorder="1"/>
    <xf numFmtId="1" fontId="6" fillId="0" borderId="0" xfId="2" applyNumberFormat="1" applyFont="1" applyFill="1" applyBorder="1" applyAlignment="1">
      <alignment horizontal="center"/>
    </xf>
    <xf numFmtId="16" fontId="6" fillId="0" borderId="0" xfId="2" applyNumberFormat="1" applyFont="1" applyFill="1" applyBorder="1" applyAlignment="1">
      <alignment horizontal="center"/>
    </xf>
    <xf numFmtId="41" fontId="3" fillId="0" borderId="0" xfId="2" applyNumberFormat="1" applyFont="1" applyFill="1" applyBorder="1"/>
    <xf numFmtId="37" fontId="3" fillId="0" borderId="0" xfId="2" applyNumberFormat="1" applyFont="1" applyFill="1"/>
    <xf numFmtId="41" fontId="7" fillId="0" borderId="1" xfId="2" applyNumberFormat="1" applyFont="1" applyFill="1" applyBorder="1"/>
    <xf numFmtId="41" fontId="7" fillId="0" borderId="1" xfId="2" applyNumberFormat="1" applyFont="1" applyBorder="1"/>
    <xf numFmtId="41" fontId="2" fillId="1" borderId="3" xfId="2" applyNumberFormat="1" applyFont="1" applyFill="1" applyBorder="1"/>
    <xf numFmtId="0" fontId="2" fillId="0" borderId="2" xfId="2" applyBorder="1"/>
    <xf numFmtId="41" fontId="2" fillId="0" borderId="3" xfId="2" applyNumberFormat="1" applyFont="1" applyFill="1" applyBorder="1"/>
    <xf numFmtId="0" fontId="2" fillId="0" borderId="3" xfId="2" applyBorder="1"/>
    <xf numFmtId="0" fontId="2" fillId="0" borderId="0" xfId="2" applyBorder="1"/>
    <xf numFmtId="37" fontId="3" fillId="0" borderId="0" xfId="2" applyNumberFormat="1" applyFont="1" applyBorder="1" applyAlignment="1">
      <alignment vertical="center"/>
    </xf>
    <xf numFmtId="0" fontId="8" fillId="0" borderId="0" xfId="2" applyFont="1" applyBorder="1"/>
    <xf numFmtId="41" fontId="2" fillId="0" borderId="4" xfId="2" applyNumberFormat="1" applyFont="1" applyFill="1" applyBorder="1"/>
    <xf numFmtId="0" fontId="2" fillId="0" borderId="4" xfId="2" applyBorder="1"/>
    <xf numFmtId="41" fontId="2" fillId="0" borderId="5" xfId="2" applyNumberFormat="1" applyFont="1" applyFill="1" applyBorder="1"/>
    <xf numFmtId="0" fontId="2" fillId="0" borderId="5" xfId="2" applyBorder="1"/>
    <xf numFmtId="41" fontId="4" fillId="0" borderId="0" xfId="1" applyNumberFormat="1" applyFont="1" applyBorder="1"/>
    <xf numFmtId="41" fontId="7" fillId="0" borderId="0" xfId="2" applyNumberFormat="1" applyFont="1" applyFill="1" applyBorder="1"/>
    <xf numFmtId="41" fontId="7" fillId="0" borderId="0" xfId="2" applyNumberFormat="1" applyFont="1" applyBorder="1"/>
    <xf numFmtId="37" fontId="9" fillId="0" borderId="0" xfId="2" applyNumberFormat="1" applyFont="1" applyFill="1"/>
    <xf numFmtId="37" fontId="2" fillId="0" borderId="0" xfId="2" applyNumberFormat="1" applyFont="1" applyFill="1"/>
    <xf numFmtId="41" fontId="2" fillId="0" borderId="2" xfId="2" applyNumberFormat="1" applyFont="1" applyFill="1" applyBorder="1"/>
    <xf numFmtId="0" fontId="2" fillId="0" borderId="0" xfId="2" applyFont="1" applyFill="1"/>
    <xf numFmtId="37" fontId="10" fillId="0" borderId="0" xfId="2" applyNumberFormat="1" applyFont="1" applyFill="1"/>
    <xf numFmtId="41" fontId="10" fillId="0" borderId="6" xfId="2" applyNumberFormat="1" applyFont="1" applyFill="1" applyBorder="1"/>
    <xf numFmtId="41" fontId="2" fillId="0" borderId="6" xfId="2" applyNumberFormat="1" applyFont="1" applyBorder="1"/>
    <xf numFmtId="0" fontId="11" fillId="0" borderId="2" xfId="2" applyFont="1" applyBorder="1"/>
    <xf numFmtId="37" fontId="2" fillId="0" borderId="0" xfId="2" applyNumberFormat="1" applyFont="1" applyFill="1" applyBorder="1"/>
    <xf numFmtId="0" fontId="8" fillId="0" borderId="0" xfId="2" applyFont="1"/>
    <xf numFmtId="37" fontId="9" fillId="0" borderId="0" xfId="2" applyNumberFormat="1" applyFont="1" applyFill="1" applyBorder="1"/>
    <xf numFmtId="1" fontId="6" fillId="0" borderId="0" xfId="2" applyNumberFormat="1" applyFont="1" applyBorder="1" applyAlignment="1">
      <alignment horizontal="center"/>
    </xf>
    <xf numFmtId="16" fontId="6" fillId="0" borderId="0" xfId="2" applyNumberFormat="1" applyFont="1" applyBorder="1" applyAlignment="1">
      <alignment horizontal="center"/>
    </xf>
    <xf numFmtId="37" fontId="12" fillId="0" borderId="0" xfId="2" applyNumberFormat="1" applyFont="1" applyFill="1" applyBorder="1"/>
    <xf numFmtId="0" fontId="11" fillId="0" borderId="3" xfId="2" applyFont="1" applyBorder="1"/>
    <xf numFmtId="41" fontId="2" fillId="0" borderId="7" xfId="2" applyNumberFormat="1" applyFont="1" applyBorder="1"/>
    <xf numFmtId="41" fontId="2" fillId="0" borderId="6" xfId="2" applyNumberFormat="1" applyFont="1" applyFill="1" applyBorder="1"/>
    <xf numFmtId="41" fontId="2" fillId="0" borderId="8" xfId="2" applyNumberFormat="1" applyFont="1" applyFill="1" applyBorder="1"/>
    <xf numFmtId="0" fontId="2" fillId="0" borderId="8" xfId="2" applyBorder="1"/>
    <xf numFmtId="0" fontId="14" fillId="0" borderId="0" xfId="2" applyFont="1" applyBorder="1"/>
    <xf numFmtId="37" fontId="10" fillId="0" borderId="0" xfId="2" applyNumberFormat="1" applyFont="1" applyFill="1" applyBorder="1"/>
    <xf numFmtId="0" fontId="2" fillId="0" borderId="3" xfId="2" applyBorder="1" applyAlignment="1">
      <alignment wrapText="1"/>
    </xf>
    <xf numFmtId="0" fontId="2" fillId="0" borderId="0" xfId="2" applyFont="1" applyFill="1" applyBorder="1"/>
    <xf numFmtId="37" fontId="4" fillId="0" borderId="0" xfId="2" applyNumberFormat="1" applyFont="1" applyFill="1"/>
    <xf numFmtId="41" fontId="15" fillId="0" borderId="9" xfId="2" applyNumberFormat="1" applyFont="1" applyFill="1" applyBorder="1"/>
    <xf numFmtId="0" fontId="2" fillId="0" borderId="0" xfId="2" applyFont="1" applyBorder="1"/>
    <xf numFmtId="37" fontId="4" fillId="0" borderId="0" xfId="2" applyNumberFormat="1" applyFont="1" applyFill="1" applyAlignment="1">
      <alignment horizontal="left"/>
    </xf>
    <xf numFmtId="41" fontId="3" fillId="0" borderId="9" xfId="2" applyNumberFormat="1" applyFont="1" applyFill="1" applyBorder="1"/>
    <xf numFmtId="0" fontId="12" fillId="0" borderId="0" xfId="2" applyFont="1" applyFill="1"/>
    <xf numFmtId="41" fontId="4" fillId="0" borderId="0" xfId="2" applyNumberFormat="1" applyFont="1" applyFill="1"/>
    <xf numFmtId="41" fontId="4" fillId="0" borderId="0" xfId="2" applyNumberFormat="1" applyFont="1" applyFill="1" applyBorder="1"/>
    <xf numFmtId="41" fontId="2" fillId="0" borderId="0" xfId="2" applyNumberFormat="1" applyFont="1" applyFill="1"/>
    <xf numFmtId="41" fontId="2" fillId="0" borderId="10" xfId="2" applyNumberFormat="1" applyFont="1" applyFill="1" applyBorder="1"/>
    <xf numFmtId="41" fontId="2" fillId="0" borderId="11" xfId="2" applyNumberFormat="1" applyFont="1" applyFill="1" applyBorder="1"/>
    <xf numFmtId="41" fontId="4" fillId="0" borderId="9" xfId="2" applyNumberFormat="1" applyFont="1" applyFill="1" applyBorder="1"/>
    <xf numFmtId="0" fontId="2" fillId="0" borderId="0" xfId="1" applyNumberFormat="1" applyFont="1"/>
    <xf numFmtId="44" fontId="2" fillId="2" borderId="8" xfId="2" applyNumberFormat="1" applyFill="1" applyBorder="1"/>
    <xf numFmtId="44" fontId="2" fillId="0" borderId="0" xfId="2" applyNumberFormat="1"/>
    <xf numFmtId="44" fontId="2" fillId="0" borderId="0" xfId="2" applyNumberFormat="1" applyFont="1" applyFill="1" applyBorder="1"/>
    <xf numFmtId="44" fontId="2" fillId="3" borderId="8" xfId="2" applyNumberFormat="1" applyFont="1" applyFill="1" applyBorder="1"/>
    <xf numFmtId="44" fontId="2" fillId="0" borderId="0" xfId="2" applyNumberFormat="1" applyFont="1"/>
    <xf numFmtId="44" fontId="2" fillId="0" borderId="0" xfId="2" applyNumberFormat="1" applyBorder="1"/>
    <xf numFmtId="44" fontId="2" fillId="4" borderId="8" xfId="2" applyNumberFormat="1" applyFill="1" applyBorder="1"/>
    <xf numFmtId="0" fontId="2" fillId="0" borderId="0" xfId="2" applyFont="1"/>
    <xf numFmtId="44" fontId="2" fillId="0" borderId="0" xfId="2" applyNumberFormat="1" applyFill="1" applyBorder="1"/>
    <xf numFmtId="44" fontId="2" fillId="5" borderId="8" xfId="2" applyNumberFormat="1" applyFill="1" applyBorder="1"/>
    <xf numFmtId="165" fontId="2" fillId="0" borderId="0" xfId="2" applyNumberFormat="1" applyFont="1"/>
    <xf numFmtId="44" fontId="2" fillId="6" borderId="8" xfId="2" applyNumberFormat="1" applyFill="1" applyBorder="1"/>
    <xf numFmtId="44" fontId="2" fillId="0" borderId="0" xfId="1" applyNumberFormat="1" applyFont="1" applyFill="1" applyBorder="1"/>
    <xf numFmtId="44" fontId="2" fillId="6" borderId="8" xfId="1" applyNumberFormat="1" applyFont="1" applyFill="1" applyBorder="1"/>
    <xf numFmtId="165" fontId="15" fillId="0" borderId="0" xfId="2" applyNumberFormat="1" applyFont="1" applyFill="1" applyBorder="1"/>
    <xf numFmtId="44" fontId="2" fillId="5" borderId="8" xfId="2" applyNumberFormat="1" applyFont="1" applyFill="1" applyBorder="1"/>
    <xf numFmtId="165" fontId="2" fillId="0" borderId="0" xfId="2" applyNumberFormat="1" applyFont="1" applyBorder="1"/>
    <xf numFmtId="44" fontId="2" fillId="6" borderId="8" xfId="2" applyNumberFormat="1" applyFont="1" applyFill="1" applyBorder="1"/>
    <xf numFmtId="44" fontId="15" fillId="2" borderId="8" xfId="2" applyNumberFormat="1" applyFont="1" applyFill="1" applyBorder="1"/>
    <xf numFmtId="44" fontId="15" fillId="0" borderId="0" xfId="2" applyNumberFormat="1" applyFont="1" applyFill="1" applyBorder="1"/>
    <xf numFmtId="44" fontId="15" fillId="0" borderId="6" xfId="2" applyNumberFormat="1" applyFont="1" applyFill="1" applyBorder="1"/>
    <xf numFmtId="44" fontId="15" fillId="3" borderId="8" xfId="2" applyNumberFormat="1" applyFont="1" applyFill="1" applyBorder="1"/>
    <xf numFmtId="44" fontId="15" fillId="4" borderId="8" xfId="2" applyNumberFormat="1" applyFont="1" applyFill="1" applyBorder="1"/>
    <xf numFmtId="44" fontId="15" fillId="5" borderId="8" xfId="2" applyNumberFormat="1" applyFont="1" applyFill="1" applyBorder="1"/>
    <xf numFmtId="44" fontId="2" fillId="0" borderId="6" xfId="2" applyNumberFormat="1" applyFont="1" applyFill="1" applyBorder="1"/>
    <xf numFmtId="41" fontId="2" fillId="0" borderId="7" xfId="2" applyNumberFormat="1" applyFont="1" applyFill="1" applyBorder="1"/>
    <xf numFmtId="44" fontId="15" fillId="0" borderId="7" xfId="2" applyNumberFormat="1" applyFont="1" applyFill="1" applyBorder="1"/>
    <xf numFmtId="44" fontId="2" fillId="0" borderId="7" xfId="2" applyNumberFormat="1" applyFont="1" applyFill="1" applyBorder="1"/>
    <xf numFmtId="41" fontId="2" fillId="0" borderId="12" xfId="2" applyNumberFormat="1" applyFont="1" applyFill="1" applyBorder="1"/>
    <xf numFmtId="44" fontId="15" fillId="0" borderId="12" xfId="2" applyNumberFormat="1" applyFont="1" applyFill="1" applyBorder="1"/>
    <xf numFmtId="44" fontId="2" fillId="0" borderId="12" xfId="2" applyNumberFormat="1" applyFont="1" applyFill="1" applyBorder="1"/>
    <xf numFmtId="44" fontId="15" fillId="0" borderId="1" xfId="2" applyNumberFormat="1" applyFont="1" applyFill="1" applyBorder="1"/>
    <xf numFmtId="44" fontId="2" fillId="0" borderId="1" xfId="2" applyNumberFormat="1" applyFont="1" applyFill="1" applyBorder="1"/>
    <xf numFmtId="37" fontId="16" fillId="0" borderId="0" xfId="2" applyNumberFormat="1" applyFont="1" applyFill="1"/>
    <xf numFmtId="41" fontId="2" fillId="0" borderId="13" xfId="2" applyNumberFormat="1" applyFont="1" applyBorder="1"/>
    <xf numFmtId="44" fontId="15" fillId="0" borderId="13" xfId="2" applyNumberFormat="1" applyFont="1" applyFill="1" applyBorder="1"/>
    <xf numFmtId="41" fontId="2" fillId="0" borderId="13" xfId="2" applyNumberFormat="1" applyFont="1" applyFill="1" applyBorder="1"/>
    <xf numFmtId="41" fontId="2" fillId="0" borderId="7" xfId="1" applyNumberFormat="1" applyFont="1" applyBorder="1" applyAlignment="1">
      <alignment horizontal="left"/>
    </xf>
    <xf numFmtId="41" fontId="2" fillId="0" borderId="13" xfId="1" applyNumberFormat="1" applyFont="1" applyBorder="1" applyAlignment="1">
      <alignment horizontal="left"/>
    </xf>
    <xf numFmtId="44" fontId="2" fillId="0" borderId="13" xfId="2" applyNumberFormat="1" applyFont="1" applyFill="1" applyBorder="1"/>
    <xf numFmtId="37" fontId="2" fillId="0" borderId="0" xfId="2" applyNumberFormat="1" applyFont="1" applyFill="1" applyAlignment="1">
      <alignment horizontal="left"/>
    </xf>
    <xf numFmtId="41" fontId="2" fillId="0" borderId="13" xfId="1" applyNumberFormat="1" applyFont="1" applyBorder="1"/>
    <xf numFmtId="41" fontId="2" fillId="0" borderId="12" xfId="2" applyNumberFormat="1" applyFont="1" applyBorder="1"/>
    <xf numFmtId="41" fontId="2" fillId="0" borderId="12" xfId="1" applyNumberFormat="1" applyFont="1" applyBorder="1" applyAlignment="1">
      <alignment horizontal="left"/>
    </xf>
    <xf numFmtId="0" fontId="2" fillId="0" borderId="0" xfId="2" quotePrefix="1" applyFont="1" applyFill="1"/>
    <xf numFmtId="1" fontId="6" fillId="0" borderId="7" xfId="2" applyNumberFormat="1" applyFont="1" applyFill="1" applyBorder="1" applyAlignment="1">
      <alignment horizontal="center"/>
    </xf>
    <xf numFmtId="16" fontId="6" fillId="0" borderId="7" xfId="2" applyNumberFormat="1" applyFont="1" applyFill="1" applyBorder="1" applyAlignment="1">
      <alignment horizontal="center"/>
    </xf>
    <xf numFmtId="1" fontId="6" fillId="0" borderId="4" xfId="2" applyNumberFormat="1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2" fillId="0" borderId="0" xfId="2" quotePrefix="1" applyFont="1" applyFill="1" applyBorder="1"/>
    <xf numFmtId="41" fontId="2" fillId="0" borderId="13" xfId="2" applyNumberFormat="1" applyFont="1" applyBorder="1" applyAlignment="1">
      <alignment vertical="center"/>
    </xf>
    <xf numFmtId="41" fontId="2" fillId="0" borderId="13" xfId="2" applyNumberFormat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vertical="center"/>
    </xf>
    <xf numFmtId="0" fontId="2" fillId="0" borderId="0" xfId="2" quotePrefix="1" applyFont="1" applyFill="1" applyAlignment="1">
      <alignment vertical="center"/>
    </xf>
    <xf numFmtId="37" fontId="4" fillId="0" borderId="0" xfId="2" applyNumberFormat="1" applyFont="1" applyFill="1" applyBorder="1"/>
    <xf numFmtId="41" fontId="2" fillId="0" borderId="14" xfId="2" applyNumberFormat="1" applyFont="1" applyBorder="1"/>
    <xf numFmtId="44" fontId="15" fillId="0" borderId="14" xfId="2" applyNumberFormat="1" applyFont="1" applyFill="1" applyBorder="1"/>
    <xf numFmtId="41" fontId="2" fillId="0" borderId="14" xfId="2" applyNumberFormat="1" applyFont="1" applyFill="1" applyBorder="1"/>
    <xf numFmtId="44" fontId="2" fillId="0" borderId="14" xfId="2" applyNumberFormat="1" applyFont="1" applyFill="1" applyBorder="1"/>
    <xf numFmtId="0" fontId="13" fillId="0" borderId="0" xfId="2" applyFont="1" applyFill="1"/>
    <xf numFmtId="44" fontId="3" fillId="0" borderId="1" xfId="2" applyNumberFormat="1" applyFont="1" applyFill="1" applyBorder="1"/>
    <xf numFmtId="44" fontId="3" fillId="5" borderId="8" xfId="2" applyNumberFormat="1" applyFont="1" applyFill="1" applyBorder="1"/>
    <xf numFmtId="44" fontId="3" fillId="0" borderId="0" xfId="2" applyNumberFormat="1" applyFont="1" applyFill="1" applyBorder="1"/>
    <xf numFmtId="44" fontId="15" fillId="0" borderId="5" xfId="2" applyNumberFormat="1" applyFont="1" applyFill="1" applyBorder="1"/>
    <xf numFmtId="44" fontId="2" fillId="0" borderId="5" xfId="2" applyNumberFormat="1" applyFont="1" applyFill="1" applyBorder="1"/>
    <xf numFmtId="41" fontId="2" fillId="1" borderId="13" xfId="2" applyNumberFormat="1" applyFont="1" applyFill="1" applyBorder="1"/>
    <xf numFmtId="44" fontId="3" fillId="0" borderId="13" xfId="2" applyNumberFormat="1" applyFont="1" applyFill="1" applyBorder="1"/>
    <xf numFmtId="44" fontId="3" fillId="4" borderId="8" xfId="2" applyNumberFormat="1" applyFont="1" applyFill="1" applyBorder="1"/>
    <xf numFmtId="44" fontId="2" fillId="7" borderId="8" xfId="2" applyNumberFormat="1" applyFont="1" applyFill="1" applyBorder="1"/>
    <xf numFmtId="44" fontId="7" fillId="0" borderId="1" xfId="2" applyNumberFormat="1" applyFont="1" applyFill="1" applyBorder="1"/>
    <xf numFmtId="44" fontId="7" fillId="6" borderId="8" xfId="2" applyNumberFormat="1" applyFont="1" applyFill="1" applyBorder="1"/>
    <xf numFmtId="44" fontId="3" fillId="2" borderId="8" xfId="2" applyNumberFormat="1" applyFont="1" applyFill="1" applyBorder="1"/>
    <xf numFmtId="44" fontId="3" fillId="0" borderId="0" xfId="2" applyNumberFormat="1" applyFont="1" applyFill="1" applyBorder="1" applyAlignment="1">
      <alignment wrapText="1"/>
    </xf>
    <xf numFmtId="44" fontId="3" fillId="6" borderId="8" xfId="2" applyNumberFormat="1" applyFont="1" applyFill="1" applyBorder="1" applyAlignment="1">
      <alignment wrapText="1"/>
    </xf>
    <xf numFmtId="44" fontId="6" fillId="2" borderId="8" xfId="2" applyNumberFormat="1" applyFont="1" applyFill="1" applyBorder="1" applyAlignment="1">
      <alignment horizontal="center"/>
    </xf>
    <xf numFmtId="44" fontId="6" fillId="0" borderId="0" xfId="2" applyNumberFormat="1" applyFont="1" applyFill="1" applyBorder="1" applyAlignment="1">
      <alignment horizontal="center"/>
    </xf>
    <xf numFmtId="44" fontId="8" fillId="0" borderId="0" xfId="2" applyNumberFormat="1" applyFont="1" applyFill="1" applyBorder="1" applyAlignment="1">
      <alignment horizontal="center"/>
    </xf>
    <xf numFmtId="44" fontId="8" fillId="3" borderId="8" xfId="2" applyNumberFormat="1" applyFont="1" applyFill="1" applyBorder="1" applyAlignment="1">
      <alignment horizontal="center"/>
    </xf>
    <xf numFmtId="44" fontId="6" fillId="4" borderId="8" xfId="2" applyNumberFormat="1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center"/>
    </xf>
    <xf numFmtId="44" fontId="6" fillId="5" borderId="8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44" fontId="6" fillId="6" borderId="8" xfId="2" applyNumberFormat="1" applyFont="1" applyFill="1" applyBorder="1" applyAlignment="1">
      <alignment horizontal="center"/>
    </xf>
    <xf numFmtId="44" fontId="6" fillId="0" borderId="11" xfId="2" applyNumberFormat="1" applyFont="1" applyFill="1" applyBorder="1" applyAlignment="1">
      <alignment horizontal="center"/>
    </xf>
    <xf numFmtId="44" fontId="8" fillId="0" borderId="7" xfId="2" applyNumberFormat="1" applyFont="1" applyFill="1" applyBorder="1" applyAlignment="1">
      <alignment horizontal="center"/>
    </xf>
    <xf numFmtId="44" fontId="8" fillId="0" borderId="1" xfId="2" applyNumberFormat="1" applyFont="1" applyFill="1" applyBorder="1" applyAlignment="1">
      <alignment horizontal="center"/>
    </xf>
    <xf numFmtId="44" fontId="6" fillId="0" borderId="7" xfId="2" applyNumberFormat="1" applyFont="1" applyFill="1" applyBorder="1" applyAlignment="1">
      <alignment horizontal="center"/>
    </xf>
    <xf numFmtId="1" fontId="8" fillId="0" borderId="1" xfId="2" applyNumberFormat="1" applyFont="1" applyFill="1" applyBorder="1" applyAlignment="1">
      <alignment horizontal="center"/>
    </xf>
    <xf numFmtId="165" fontId="8" fillId="0" borderId="1" xfId="2" applyNumberFormat="1" applyFont="1" applyFill="1" applyBorder="1" applyAlignment="1">
      <alignment horizontal="center"/>
    </xf>
    <xf numFmtId="165" fontId="8" fillId="0" borderId="11" xfId="2" applyNumberFormat="1" applyFont="1" applyFill="1" applyBorder="1" applyAlignment="1">
      <alignment horizontal="center"/>
    </xf>
    <xf numFmtId="44" fontId="6" fillId="0" borderId="15" xfId="2" applyNumberFormat="1" applyFont="1" applyFill="1" applyBorder="1" applyAlignment="1">
      <alignment horizontal="center" wrapText="1"/>
    </xf>
    <xf numFmtId="44" fontId="6" fillId="0" borderId="13" xfId="2" applyNumberFormat="1" applyFont="1" applyFill="1" applyBorder="1" applyAlignment="1">
      <alignment horizontal="center"/>
    </xf>
    <xf numFmtId="44" fontId="6" fillId="3" borderId="8" xfId="2" applyNumberFormat="1" applyFont="1" applyFill="1" applyBorder="1" applyAlignment="1">
      <alignment horizontal="center"/>
    </xf>
    <xf numFmtId="44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65" fontId="8" fillId="0" borderId="0" xfId="2" applyNumberFormat="1" applyFont="1" applyFill="1" applyBorder="1" applyAlignment="1">
      <alignment horizontal="center" wrapText="1"/>
    </xf>
    <xf numFmtId="165" fontId="8" fillId="0" borderId="15" xfId="2" applyNumberFormat="1" applyFont="1" applyFill="1" applyBorder="1" applyAlignment="1">
      <alignment horizontal="center" wrapText="1"/>
    </xf>
    <xf numFmtId="44" fontId="6" fillId="0" borderId="10" xfId="2" applyNumberFormat="1" applyFont="1" applyFill="1" applyBorder="1" applyAlignment="1">
      <alignment horizontal="center"/>
    </xf>
    <xf numFmtId="44" fontId="8" fillId="0" borderId="12" xfId="2" applyNumberFormat="1" applyFont="1" applyFill="1" applyBorder="1" applyAlignment="1">
      <alignment horizontal="center"/>
    </xf>
    <xf numFmtId="44" fontId="8" fillId="0" borderId="6" xfId="2" applyNumberFormat="1" applyFont="1" applyFill="1" applyBorder="1" applyAlignment="1">
      <alignment horizontal="center"/>
    </xf>
    <xf numFmtId="44" fontId="6" fillId="0" borderId="12" xfId="2" applyNumberFormat="1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165" fontId="8" fillId="0" borderId="6" xfId="2" applyNumberFormat="1" applyFont="1" applyFill="1" applyBorder="1" applyAlignment="1">
      <alignment horizontal="center"/>
    </xf>
    <xf numFmtId="165" fontId="8" fillId="0" borderId="10" xfId="2" applyNumberFormat="1" applyFont="1" applyFill="1" applyBorder="1" applyAlignment="1">
      <alignment horizontal="center"/>
    </xf>
    <xf numFmtId="44" fontId="2" fillId="2" borderId="8" xfId="2" applyNumberFormat="1" applyFont="1" applyFill="1" applyBorder="1"/>
    <xf numFmtId="44" fontId="2" fillId="0" borderId="0" xfId="2" applyNumberFormat="1" applyFont="1" applyBorder="1"/>
    <xf numFmtId="44" fontId="2" fillId="0" borderId="1" xfId="2" applyNumberFormat="1" applyFont="1" applyBorder="1"/>
    <xf numFmtId="44" fontId="2" fillId="4" borderId="8" xfId="2" applyNumberFormat="1" applyFont="1" applyFill="1" applyBorder="1"/>
    <xf numFmtId="44" fontId="2" fillId="0" borderId="1" xfId="2" applyNumberFormat="1" applyFill="1" applyBorder="1"/>
    <xf numFmtId="165" fontId="2" fillId="0" borderId="0" xfId="2" applyNumberFormat="1" applyFont="1" applyFill="1" applyBorder="1"/>
    <xf numFmtId="44" fontId="4" fillId="0" borderId="0" xfId="2" applyNumberFormat="1" applyFont="1" applyFill="1" applyBorder="1" applyAlignment="1">
      <alignment vertical="center"/>
    </xf>
    <xf numFmtId="44" fontId="4" fillId="6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44" fontId="2" fillId="0" borderId="0" xfId="2" applyNumberFormat="1" applyFill="1"/>
    <xf numFmtId="44" fontId="2" fillId="0" borderId="0" xfId="2" applyNumberFormat="1" applyFont="1" applyFill="1"/>
    <xf numFmtId="44" fontId="3" fillId="0" borderId="0" xfId="2" applyNumberFormat="1" applyFont="1" applyFill="1" applyBorder="1" applyAlignment="1">
      <alignment vertical="center"/>
    </xf>
    <xf numFmtId="44" fontId="3" fillId="6" borderId="8" xfId="2" applyNumberFormat="1" applyFont="1" applyFill="1" applyBorder="1" applyAlignment="1">
      <alignment vertical="center"/>
    </xf>
    <xf numFmtId="165" fontId="15" fillId="0" borderId="0" xfId="2" applyNumberFormat="1" applyFont="1" applyFill="1" applyBorder="1" applyAlignment="1">
      <alignment vertical="center"/>
    </xf>
    <xf numFmtId="44" fontId="3" fillId="0" borderId="0" xfId="2" applyNumberFormat="1" applyFont="1" applyFill="1" applyBorder="1" applyAlignment="1">
      <alignment horizontal="center"/>
    </xf>
    <xf numFmtId="44" fontId="3" fillId="5" borderId="8" xfId="2" applyNumberFormat="1" applyFont="1" applyFill="1" applyBorder="1" applyAlignment="1">
      <alignment horizontal="center"/>
    </xf>
    <xf numFmtId="165" fontId="15" fillId="0" borderId="0" xfId="2" applyNumberFormat="1" applyFont="1" applyFill="1" applyBorder="1" applyAlignment="1">
      <alignment horizontal="center"/>
    </xf>
    <xf numFmtId="165" fontId="2" fillId="0" borderId="0" xfId="2" applyNumberFormat="1" applyFont="1" applyFill="1"/>
    <xf numFmtId="0" fontId="2" fillId="0" borderId="0" xfId="2" applyAlignment="1"/>
    <xf numFmtId="0" fontId="2" fillId="0" borderId="0" xfId="2" applyFill="1" applyAlignment="1"/>
    <xf numFmtId="0" fontId="2" fillId="0" borderId="2" xfId="2" applyFill="1" applyBorder="1" applyAlignment="1"/>
    <xf numFmtId="0" fontId="4" fillId="0" borderId="3" xfId="2" applyFont="1" applyFill="1" applyBorder="1" applyAlignment="1"/>
    <xf numFmtId="0" fontId="2" fillId="0" borderId="4" xfId="2" applyFill="1" applyBorder="1" applyAlignment="1"/>
    <xf numFmtId="0" fontId="2" fillId="0" borderId="2" xfId="2" applyBorder="1" applyAlignment="1"/>
    <xf numFmtId="0" fontId="2" fillId="0" borderId="3" xfId="2" applyBorder="1" applyAlignment="1"/>
    <xf numFmtId="0" fontId="2" fillId="0" borderId="4" xfId="2" applyBorder="1" applyAlignment="1"/>
    <xf numFmtId="0" fontId="2" fillId="0" borderId="5" xfId="2" applyBorder="1" applyAlignment="1"/>
    <xf numFmtId="0" fontId="11" fillId="0" borderId="2" xfId="2" applyFont="1" applyBorder="1" applyAlignment="1"/>
    <xf numFmtId="0" fontId="11" fillId="0" borderId="3" xfId="2" applyFont="1" applyBorder="1" applyAlignment="1"/>
    <xf numFmtId="0" fontId="2" fillId="0" borderId="0" xfId="2" applyBorder="1" applyAlignment="1"/>
    <xf numFmtId="41" fontId="4" fillId="0" borderId="0" xfId="2" applyNumberFormat="1" applyFont="1" applyFill="1" applyBorder="1" applyAlignment="1"/>
    <xf numFmtId="41" fontId="2" fillId="0" borderId="2" xfId="2" applyNumberFormat="1" applyFont="1" applyFill="1" applyBorder="1" applyAlignment="1"/>
    <xf numFmtId="41" fontId="2" fillId="0" borderId="4" xfId="2" applyNumberFormat="1" applyFont="1" applyFill="1" applyBorder="1" applyAlignment="1"/>
    <xf numFmtId="41" fontId="2" fillId="0" borderId="0" xfId="2" applyNumberFormat="1" applyFont="1" applyFill="1" applyBorder="1" applyAlignment="1"/>
    <xf numFmtId="44" fontId="6" fillId="0" borderId="6" xfId="2" applyNumberFormat="1" applyFont="1" applyFill="1" applyBorder="1" applyAlignment="1">
      <alignment horizontal="center"/>
    </xf>
    <xf numFmtId="44" fontId="6" fillId="0" borderId="1" xfId="2" applyNumberFormat="1" applyFont="1" applyFill="1" applyBorder="1" applyAlignment="1">
      <alignment horizontal="center"/>
    </xf>
    <xf numFmtId="41" fontId="2" fillId="0" borderId="17" xfId="2" applyNumberFormat="1" applyFont="1" applyBorder="1"/>
    <xf numFmtId="41" fontId="3" fillId="0" borderId="18" xfId="2" applyNumberFormat="1" applyFont="1" applyFill="1" applyBorder="1" applyAlignment="1">
      <alignment horizontal="center"/>
    </xf>
    <xf numFmtId="41" fontId="2" fillId="0" borderId="18" xfId="2" applyNumberFormat="1" applyFont="1" applyFill="1" applyBorder="1"/>
    <xf numFmtId="41" fontId="2" fillId="0" borderId="18" xfId="2" applyNumberFormat="1" applyFill="1" applyBorder="1"/>
    <xf numFmtId="0" fontId="6" fillId="0" borderId="19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1" fontId="6" fillId="0" borderId="20" xfId="2" applyNumberFormat="1" applyFont="1" applyFill="1" applyBorder="1" applyAlignment="1">
      <alignment horizontal="center"/>
    </xf>
    <xf numFmtId="1" fontId="6" fillId="0" borderId="18" xfId="2" applyNumberFormat="1" applyFont="1" applyFill="1" applyBorder="1" applyAlignment="1">
      <alignment horizontal="center"/>
    </xf>
    <xf numFmtId="41" fontId="2" fillId="0" borderId="20" xfId="2" applyNumberFormat="1" applyFont="1" applyFill="1" applyBorder="1"/>
    <xf numFmtId="41" fontId="4" fillId="0" borderId="18" xfId="1" applyNumberFormat="1" applyFont="1" applyBorder="1"/>
    <xf numFmtId="41" fontId="7" fillId="0" borderId="18" xfId="2" applyNumberFormat="1" applyFont="1" applyBorder="1"/>
    <xf numFmtId="41" fontId="2" fillId="0" borderId="19" xfId="2" applyNumberFormat="1" applyFont="1" applyBorder="1"/>
    <xf numFmtId="41" fontId="2" fillId="0" borderId="18" xfId="2" applyNumberFormat="1" applyFont="1" applyBorder="1"/>
    <xf numFmtId="41" fontId="2" fillId="0" borderId="20" xfId="2" applyNumberFormat="1" applyFont="1" applyBorder="1"/>
    <xf numFmtId="41" fontId="7" fillId="0" borderId="18" xfId="2" applyNumberFormat="1" applyFont="1" applyFill="1" applyBorder="1"/>
    <xf numFmtId="1" fontId="6" fillId="0" borderId="18" xfId="2" applyNumberFormat="1" applyFont="1" applyBorder="1" applyAlignment="1">
      <alignment horizontal="center"/>
    </xf>
    <xf numFmtId="41" fontId="2" fillId="0" borderId="18" xfId="2" applyNumberFormat="1" applyFont="1" applyBorder="1" applyAlignment="1">
      <alignment vertical="center"/>
    </xf>
    <xf numFmtId="0" fontId="2" fillId="0" borderId="18" xfId="2" applyFont="1" applyBorder="1"/>
    <xf numFmtId="41" fontId="2" fillId="0" borderId="18" xfId="1" applyNumberFormat="1" applyFont="1" applyBorder="1" applyAlignment="1">
      <alignment horizontal="left"/>
    </xf>
    <xf numFmtId="41" fontId="2" fillId="0" borderId="20" xfId="1" applyNumberFormat="1" applyFont="1" applyBorder="1" applyAlignment="1">
      <alignment horizontal="left"/>
    </xf>
    <xf numFmtId="41" fontId="4" fillId="0" borderId="18" xfId="2" applyNumberFormat="1" applyFont="1" applyFill="1" applyBorder="1"/>
    <xf numFmtId="41" fontId="2" fillId="0" borderId="19" xfId="2" applyNumberFormat="1" applyFont="1" applyFill="1" applyBorder="1"/>
    <xf numFmtId="0" fontId="2" fillId="0" borderId="18" xfId="2" applyBorder="1"/>
    <xf numFmtId="41" fontId="2" fillId="0" borderId="17" xfId="2" applyNumberFormat="1" applyFont="1" applyFill="1" applyBorder="1"/>
    <xf numFmtId="0" fontId="2" fillId="0" borderId="18" xfId="2" applyFill="1" applyBorder="1"/>
    <xf numFmtId="37" fontId="3" fillId="0" borderId="18" xfId="2" applyNumberFormat="1" applyFont="1" applyFill="1" applyBorder="1" applyAlignment="1">
      <alignment vertical="center"/>
    </xf>
    <xf numFmtId="37" fontId="4" fillId="0" borderId="18" xfId="2" applyNumberFormat="1" applyFont="1" applyFill="1" applyBorder="1" applyAlignment="1">
      <alignment vertical="center"/>
    </xf>
    <xf numFmtId="41" fontId="10" fillId="0" borderId="19" xfId="2" applyNumberFormat="1" applyFont="1" applyFill="1" applyBorder="1"/>
    <xf numFmtId="41" fontId="2" fillId="0" borderId="18" xfId="2" applyNumberFormat="1" applyFont="1" applyFill="1" applyBorder="1" applyAlignment="1">
      <alignment vertical="center"/>
    </xf>
    <xf numFmtId="0" fontId="2" fillId="0" borderId="18" xfId="2" applyFont="1" applyFill="1" applyBorder="1"/>
    <xf numFmtId="0" fontId="2" fillId="0" borderId="17" xfId="2" applyBorder="1"/>
    <xf numFmtId="0" fontId="2" fillId="0" borderId="12" xfId="2" applyFill="1" applyBorder="1" applyAlignment="1"/>
    <xf numFmtId="0" fontId="4" fillId="0" borderId="13" xfId="2" applyFont="1" applyFill="1" applyBorder="1" applyAlignment="1"/>
    <xf numFmtId="0" fontId="2" fillId="0" borderId="7" xfId="2" applyFill="1" applyBorder="1" applyAlignment="1"/>
    <xf numFmtId="44" fontId="3" fillId="6" borderId="2" xfId="2" applyNumberFormat="1" applyFont="1" applyFill="1" applyBorder="1" applyAlignment="1">
      <alignment wrapText="1"/>
    </xf>
    <xf numFmtId="44" fontId="15" fillId="5" borderId="2" xfId="2" applyNumberFormat="1" applyFont="1" applyFill="1" applyBorder="1"/>
    <xf numFmtId="44" fontId="15" fillId="4" borderId="2" xfId="2" applyNumberFormat="1" applyFont="1" applyFill="1" applyBorder="1"/>
    <xf numFmtId="44" fontId="15" fillId="3" borderId="2" xfId="2" applyNumberFormat="1" applyFont="1" applyFill="1" applyBorder="1"/>
    <xf numFmtId="44" fontId="15" fillId="2" borderId="2" xfId="2" applyNumberFormat="1" applyFont="1" applyFill="1" applyBorder="1"/>
    <xf numFmtId="44" fontId="3" fillId="6" borderId="4" xfId="2" applyNumberFormat="1" applyFont="1" applyFill="1" applyBorder="1" applyAlignment="1">
      <alignment wrapText="1"/>
    </xf>
    <xf numFmtId="44" fontId="15" fillId="5" borderId="4" xfId="2" applyNumberFormat="1" applyFont="1" applyFill="1" applyBorder="1"/>
    <xf numFmtId="44" fontId="15" fillId="4" borderId="4" xfId="2" applyNumberFormat="1" applyFont="1" applyFill="1" applyBorder="1"/>
    <xf numFmtId="44" fontId="15" fillId="3" borderId="4" xfId="2" applyNumberFormat="1" applyFont="1" applyFill="1" applyBorder="1"/>
    <xf numFmtId="44" fontId="15" fillId="2" borderId="4" xfId="2" applyNumberFormat="1" applyFont="1" applyFill="1" applyBorder="1"/>
    <xf numFmtId="0" fontId="4" fillId="0" borderId="21" xfId="2" applyFont="1" applyFill="1" applyBorder="1"/>
    <xf numFmtId="0" fontId="4" fillId="0" borderId="22" xfId="2" applyFont="1" applyFill="1" applyBorder="1"/>
    <xf numFmtId="0" fontId="6" fillId="0" borderId="17" xfId="2" applyFont="1" applyFill="1" applyBorder="1" applyAlignment="1">
      <alignment horizontal="center"/>
    </xf>
    <xf numFmtId="165" fontId="15" fillId="0" borderId="22" xfId="2" applyNumberFormat="1" applyFont="1" applyFill="1" applyBorder="1"/>
    <xf numFmtId="44" fontId="3" fillId="6" borderId="23" xfId="2" applyNumberFormat="1" applyFont="1" applyFill="1" applyBorder="1" applyAlignment="1">
      <alignment wrapText="1"/>
    </xf>
    <xf numFmtId="44" fontId="2" fillId="0" borderId="22" xfId="2" applyNumberFormat="1" applyFont="1" applyFill="1" applyBorder="1"/>
    <xf numFmtId="44" fontId="15" fillId="5" borderId="23" xfId="2" applyNumberFormat="1" applyFont="1" applyFill="1" applyBorder="1"/>
    <xf numFmtId="44" fontId="15" fillId="0" borderId="22" xfId="2" applyNumberFormat="1" applyFont="1" applyFill="1" applyBorder="1"/>
    <xf numFmtId="44" fontId="15" fillId="4" borderId="23" xfId="2" applyNumberFormat="1" applyFont="1" applyFill="1" applyBorder="1"/>
    <xf numFmtId="44" fontId="15" fillId="0" borderId="24" xfId="2" applyNumberFormat="1" applyFont="1" applyFill="1" applyBorder="1"/>
    <xf numFmtId="0" fontId="6" fillId="0" borderId="24" xfId="2" applyFont="1" applyFill="1" applyBorder="1" applyAlignment="1">
      <alignment horizontal="center"/>
    </xf>
    <xf numFmtId="44" fontId="15" fillId="3" borderId="23" xfId="2" applyNumberFormat="1" applyFont="1" applyFill="1" applyBorder="1"/>
    <xf numFmtId="44" fontId="15" fillId="2" borderId="25" xfId="2" applyNumberFormat="1" applyFont="1" applyFill="1" applyBorder="1"/>
    <xf numFmtId="37" fontId="4" fillId="0" borderId="26" xfId="2" applyNumberFormat="1" applyFont="1" applyFill="1" applyBorder="1" applyAlignment="1">
      <alignment vertical="center"/>
    </xf>
    <xf numFmtId="44" fontId="15" fillId="2" borderId="27" xfId="2" applyNumberFormat="1" applyFont="1" applyFill="1" applyBorder="1"/>
    <xf numFmtId="37" fontId="4" fillId="0" borderId="28" xfId="2" applyNumberFormat="1" applyFont="1" applyFill="1" applyBorder="1" applyAlignment="1">
      <alignment vertical="center"/>
    </xf>
    <xf numFmtId="37" fontId="4" fillId="0" borderId="29" xfId="2" applyNumberFormat="1" applyFont="1" applyFill="1" applyBorder="1" applyAlignment="1">
      <alignment vertical="center"/>
    </xf>
    <xf numFmtId="1" fontId="6" fillId="0" borderId="30" xfId="2" applyNumberFormat="1" applyFont="1" applyFill="1" applyBorder="1" applyAlignment="1">
      <alignment horizontal="center"/>
    </xf>
    <xf numFmtId="165" fontId="15" fillId="0" borderId="29" xfId="2" applyNumberFormat="1" applyFont="1" applyFill="1" applyBorder="1"/>
    <xf numFmtId="44" fontId="3" fillId="6" borderId="31" xfId="2" applyNumberFormat="1" applyFont="1" applyFill="1" applyBorder="1" applyAlignment="1">
      <alignment wrapText="1"/>
    </xf>
    <xf numFmtId="44" fontId="2" fillId="0" borderId="29" xfId="2" applyNumberFormat="1" applyFont="1" applyFill="1" applyBorder="1"/>
    <xf numFmtId="44" fontId="15" fillId="5" borderId="31" xfId="2" applyNumberFormat="1" applyFont="1" applyFill="1" applyBorder="1"/>
    <xf numFmtId="44" fontId="15" fillId="0" borderId="29" xfId="2" applyNumberFormat="1" applyFont="1" applyFill="1" applyBorder="1"/>
    <xf numFmtId="44" fontId="15" fillId="4" borderId="31" xfId="2" applyNumberFormat="1" applyFont="1" applyFill="1" applyBorder="1"/>
    <xf numFmtId="44" fontId="15" fillId="0" borderId="32" xfId="2" applyNumberFormat="1" applyFont="1" applyFill="1" applyBorder="1"/>
    <xf numFmtId="16" fontId="6" fillId="0" borderId="32" xfId="2" applyNumberFormat="1" applyFont="1" applyFill="1" applyBorder="1" applyAlignment="1">
      <alignment horizontal="center"/>
    </xf>
    <xf numFmtId="44" fontId="15" fillId="3" borderId="31" xfId="2" applyNumberFormat="1" applyFont="1" applyFill="1" applyBorder="1"/>
    <xf numFmtId="1" fontId="6" fillId="0" borderId="32" xfId="2" applyNumberFormat="1" applyFont="1" applyFill="1" applyBorder="1" applyAlignment="1">
      <alignment horizontal="center"/>
    </xf>
    <xf numFmtId="44" fontId="15" fillId="2" borderId="33" xfId="2" applyNumberFormat="1" applyFont="1" applyFill="1" applyBorder="1"/>
    <xf numFmtId="44" fontId="8" fillId="6" borderId="8" xfId="2" applyNumberFormat="1" applyFont="1" applyFill="1" applyBorder="1" applyAlignment="1">
      <alignment horizontal="center"/>
    </xf>
    <xf numFmtId="44" fontId="15" fillId="6" borderId="8" xfId="2" applyNumberFormat="1" applyFont="1" applyFill="1" applyBorder="1" applyAlignment="1">
      <alignment wrapText="1"/>
    </xf>
    <xf numFmtId="44" fontId="15" fillId="6" borderId="4" xfId="2" applyNumberFormat="1" applyFont="1" applyFill="1" applyBorder="1" applyAlignment="1">
      <alignment wrapText="1"/>
    </xf>
    <xf numFmtId="41" fontId="7" fillId="0" borderId="16" xfId="2" applyNumberFormat="1" applyFont="1" applyFill="1" applyBorder="1"/>
    <xf numFmtId="165" fontId="15" fillId="0" borderId="34" xfId="2" applyNumberFormat="1" applyFont="1" applyFill="1" applyBorder="1"/>
    <xf numFmtId="44" fontId="3" fillId="6" borderId="35" xfId="2" applyNumberFormat="1" applyFont="1" applyFill="1" applyBorder="1" applyAlignment="1">
      <alignment wrapText="1"/>
    </xf>
    <xf numFmtId="44" fontId="2" fillId="0" borderId="34" xfId="2" applyNumberFormat="1" applyFont="1" applyFill="1" applyBorder="1"/>
    <xf numFmtId="44" fontId="15" fillId="5" borderId="35" xfId="2" applyNumberFormat="1" applyFont="1" applyFill="1" applyBorder="1"/>
    <xf numFmtId="44" fontId="15" fillId="0" borderId="34" xfId="2" applyNumberFormat="1" applyFont="1" applyFill="1" applyBorder="1"/>
    <xf numFmtId="44" fontId="15" fillId="4" borderId="35" xfId="2" applyNumberFormat="1" applyFont="1" applyFill="1" applyBorder="1"/>
    <xf numFmtId="41" fontId="7" fillId="0" borderId="34" xfId="2" applyNumberFormat="1" applyFont="1" applyFill="1" applyBorder="1"/>
    <xf numFmtId="44" fontId="15" fillId="3" borderId="35" xfId="2" applyNumberFormat="1" applyFont="1" applyFill="1" applyBorder="1"/>
    <xf numFmtId="41" fontId="7" fillId="0" borderId="36" xfId="2" applyNumberFormat="1" applyFont="1" applyFill="1" applyBorder="1"/>
    <xf numFmtId="44" fontId="15" fillId="0" borderId="36" xfId="2" applyNumberFormat="1" applyFont="1" applyFill="1" applyBorder="1"/>
    <xf numFmtId="44" fontId="15" fillId="2" borderId="37" xfId="2" applyNumberFormat="1" applyFont="1" applyFill="1" applyBorder="1"/>
    <xf numFmtId="44" fontId="15" fillId="2" borderId="16" xfId="2" applyNumberFormat="1" applyFont="1" applyFill="1" applyBorder="1"/>
    <xf numFmtId="41" fontId="3" fillId="0" borderId="16" xfId="2" applyNumberFormat="1" applyFont="1" applyFill="1" applyBorder="1"/>
    <xf numFmtId="41" fontId="3" fillId="0" borderId="34" xfId="2" applyNumberFormat="1" applyFont="1" applyFill="1" applyBorder="1"/>
    <xf numFmtId="44" fontId="3" fillId="5" borderId="35" xfId="2" applyNumberFormat="1" applyFont="1" applyFill="1" applyBorder="1"/>
    <xf numFmtId="44" fontId="3" fillId="0" borderId="34" xfId="2" applyNumberFormat="1" applyFont="1" applyFill="1" applyBorder="1"/>
    <xf numFmtId="44" fontId="3" fillId="6" borderId="3" xfId="2" applyNumberFormat="1" applyFont="1" applyFill="1" applyBorder="1" applyAlignment="1">
      <alignment wrapText="1"/>
    </xf>
    <xf numFmtId="44" fontId="15" fillId="5" borderId="3" xfId="2" applyNumberFormat="1" applyFont="1" applyFill="1" applyBorder="1"/>
    <xf numFmtId="44" fontId="15" fillId="4" borderId="3" xfId="2" applyNumberFormat="1" applyFont="1" applyFill="1" applyBorder="1"/>
    <xf numFmtId="44" fontId="15" fillId="3" borderId="3" xfId="2" applyNumberFormat="1" applyFont="1" applyFill="1" applyBorder="1"/>
    <xf numFmtId="44" fontId="15" fillId="2" borderId="3" xfId="2" applyNumberFormat="1" applyFont="1" applyFill="1" applyBorder="1"/>
    <xf numFmtId="37" fontId="3" fillId="0" borderId="38" xfId="2" applyNumberFormat="1" applyFont="1" applyFill="1" applyBorder="1"/>
    <xf numFmtId="37" fontId="3" fillId="0" borderId="34" xfId="2" applyNumberFormat="1" applyFont="1" applyFill="1" applyBorder="1"/>
    <xf numFmtId="41" fontId="15" fillId="0" borderId="16" xfId="2" applyNumberFormat="1" applyFont="1" applyFill="1" applyBorder="1"/>
    <xf numFmtId="41" fontId="15" fillId="0" borderId="34" xfId="2" applyNumberFormat="1" applyFont="1" applyFill="1" applyBorder="1"/>
    <xf numFmtId="44" fontId="15" fillId="0" borderId="38" xfId="2" applyNumberFormat="1" applyFont="1" applyFill="1" applyBorder="1"/>
    <xf numFmtId="44" fontId="6" fillId="6" borderId="2" xfId="2" applyNumberFormat="1" applyFont="1" applyFill="1" applyBorder="1" applyAlignment="1">
      <alignment horizontal="center"/>
    </xf>
    <xf numFmtId="44" fontId="6" fillId="5" borderId="2" xfId="2" applyNumberFormat="1" applyFont="1" applyFill="1" applyBorder="1" applyAlignment="1">
      <alignment horizontal="center"/>
    </xf>
    <xf numFmtId="44" fontId="6" fillId="4" borderId="2" xfId="2" applyNumberFormat="1" applyFont="1" applyFill="1" applyBorder="1" applyAlignment="1">
      <alignment horizontal="center"/>
    </xf>
    <xf numFmtId="44" fontId="8" fillId="3" borderId="2" xfId="2" applyNumberFormat="1" applyFont="1" applyFill="1" applyBorder="1" applyAlignment="1">
      <alignment horizontal="center"/>
    </xf>
    <xf numFmtId="44" fontId="6" fillId="2" borderId="2" xfId="2" applyNumberFormat="1" applyFont="1" applyFill="1" applyBorder="1" applyAlignment="1">
      <alignment horizontal="center"/>
    </xf>
    <xf numFmtId="44" fontId="3" fillId="0" borderId="34" xfId="2" applyNumberFormat="1" applyFont="1" applyFill="1" applyBorder="1" applyAlignment="1">
      <alignment wrapText="1"/>
    </xf>
    <xf numFmtId="44" fontId="3" fillId="4" borderId="35" xfId="2" applyNumberFormat="1" applyFont="1" applyFill="1" applyBorder="1"/>
    <xf numFmtId="44" fontId="3" fillId="2" borderId="37" xfId="2" applyNumberFormat="1" applyFont="1" applyFill="1" applyBorder="1"/>
    <xf numFmtId="0" fontId="2" fillId="0" borderId="12" xfId="2" applyBorder="1" applyAlignment="1"/>
    <xf numFmtId="44" fontId="7" fillId="0" borderId="0" xfId="2" applyNumberFormat="1" applyFont="1" applyFill="1" applyBorder="1"/>
    <xf numFmtId="44" fontId="3" fillId="5" borderId="3" xfId="2" applyNumberFormat="1" applyFont="1" applyFill="1" applyBorder="1"/>
    <xf numFmtId="44" fontId="3" fillId="4" borderId="3" xfId="2" applyNumberFormat="1" applyFont="1" applyFill="1" applyBorder="1"/>
    <xf numFmtId="41" fontId="2" fillId="0" borderId="16" xfId="2" applyNumberFormat="1" applyFont="1" applyFill="1" applyBorder="1"/>
    <xf numFmtId="44" fontId="3" fillId="0" borderId="39" xfId="2" applyNumberFormat="1" applyFont="1" applyFill="1" applyBorder="1"/>
    <xf numFmtId="41" fontId="2" fillId="0" borderId="39" xfId="2" applyNumberFormat="1" applyFont="1" applyFill="1" applyBorder="1"/>
    <xf numFmtId="44" fontId="15" fillId="0" borderId="39" xfId="2" applyNumberFormat="1" applyFont="1" applyFill="1" applyBorder="1"/>
    <xf numFmtId="0" fontId="2" fillId="0" borderId="13" xfId="2" applyBorder="1" applyAlignment="1"/>
    <xf numFmtId="37" fontId="4" fillId="0" borderId="38" xfId="2" applyNumberFormat="1" applyFont="1" applyFill="1" applyBorder="1"/>
    <xf numFmtId="37" fontId="4" fillId="0" borderId="34" xfId="2" applyNumberFormat="1" applyFont="1" applyFill="1" applyBorder="1"/>
    <xf numFmtId="44" fontId="15" fillId="6" borderId="35" xfId="2" applyNumberFormat="1" applyFont="1" applyFill="1" applyBorder="1" applyAlignment="1">
      <alignment wrapText="1"/>
    </xf>
    <xf numFmtId="41" fontId="2" fillId="0" borderId="34" xfId="2" applyNumberFormat="1" applyFont="1" applyFill="1" applyBorder="1"/>
    <xf numFmtId="0" fontId="2" fillId="0" borderId="14" xfId="2" applyBorder="1" applyAlignment="1"/>
    <xf numFmtId="37" fontId="9" fillId="0" borderId="38" xfId="2" applyNumberFormat="1" applyFont="1" applyFill="1" applyBorder="1"/>
    <xf numFmtId="41" fontId="2" fillId="0" borderId="16" xfId="2" applyNumberFormat="1" applyFont="1" applyBorder="1"/>
    <xf numFmtId="41" fontId="2" fillId="0" borderId="39" xfId="2" applyNumberFormat="1" applyFont="1" applyBorder="1"/>
    <xf numFmtId="37" fontId="12" fillId="0" borderId="38" xfId="2" applyNumberFormat="1" applyFont="1" applyFill="1" applyBorder="1"/>
    <xf numFmtId="37" fontId="12" fillId="0" borderId="36" xfId="2" applyNumberFormat="1" applyFont="1" applyFill="1" applyBorder="1"/>
    <xf numFmtId="37" fontId="9" fillId="0" borderId="34" xfId="2" applyNumberFormat="1" applyFont="1" applyFill="1" applyBorder="1"/>
    <xf numFmtId="37" fontId="9" fillId="0" borderId="36" xfId="2" applyNumberFormat="1" applyFont="1" applyFill="1" applyBorder="1"/>
    <xf numFmtId="37" fontId="9" fillId="0" borderId="16" xfId="2" applyNumberFormat="1" applyFont="1" applyFill="1" applyBorder="1"/>
    <xf numFmtId="37" fontId="4" fillId="0" borderId="36" xfId="2" applyNumberFormat="1" applyFont="1" applyFill="1" applyBorder="1"/>
    <xf numFmtId="37" fontId="4" fillId="0" borderId="38" xfId="2" applyNumberFormat="1" applyFont="1" applyFill="1" applyBorder="1" applyAlignment="1">
      <alignment horizontal="left"/>
    </xf>
    <xf numFmtId="37" fontId="4" fillId="0" borderId="36" xfId="2" applyNumberFormat="1" applyFont="1" applyFill="1" applyBorder="1" applyAlignment="1">
      <alignment horizontal="left"/>
    </xf>
    <xf numFmtId="37" fontId="16" fillId="0" borderId="38" xfId="2" applyNumberFormat="1" applyFont="1" applyFill="1" applyBorder="1"/>
    <xf numFmtId="37" fontId="16" fillId="0" borderId="36" xfId="2" applyNumberFormat="1" applyFont="1" applyFill="1" applyBorder="1"/>
    <xf numFmtId="37" fontId="4" fillId="0" borderId="16" xfId="2" applyNumberFormat="1" applyFont="1" applyFill="1" applyBorder="1"/>
    <xf numFmtId="41" fontId="4" fillId="0" borderId="16" xfId="2" applyNumberFormat="1" applyFont="1" applyFill="1" applyBorder="1"/>
    <xf numFmtId="41" fontId="4" fillId="0" borderId="34" xfId="2" applyNumberFormat="1" applyFont="1" applyFill="1" applyBorder="1"/>
    <xf numFmtId="41" fontId="4" fillId="0" borderId="36" xfId="2" applyNumberFormat="1" applyFont="1" applyFill="1" applyBorder="1"/>
  </cellXfs>
  <cellStyles count="5">
    <cellStyle name="Comma" xfId="1" builtinId="3"/>
    <cellStyle name="Comma 2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ho/AppData/Local/Temp/DUM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lys 2013"/>
      <sheetName val="BTW"/>
      <sheetName val="Begroting"/>
      <sheetName val="Budget"/>
      <sheetName val="Maandelikse syfers"/>
      <sheetName val="Intergroep transaksies"/>
      <sheetName val="Apr14"/>
      <sheetName val="Mei14"/>
      <sheetName val="Jun14"/>
      <sheetName val="Jul14"/>
      <sheetName val="Aug14"/>
      <sheetName val="Sep14"/>
      <sheetName val="Okt14"/>
      <sheetName val="Nov14"/>
      <sheetName val="Des14"/>
      <sheetName val="Jan15"/>
      <sheetName val="Feb15"/>
      <sheetName val="Mrt15"/>
      <sheetName val="April14"/>
      <sheetName val="May14"/>
      <sheetName val="June14"/>
      <sheetName val="July14"/>
      <sheetName val="August14"/>
      <sheetName val="September14"/>
      <sheetName val="Oktober14"/>
      <sheetName val="November14"/>
      <sheetName val="December14"/>
      <sheetName val="January15"/>
      <sheetName val="February15"/>
      <sheetName val="March15"/>
      <sheetName val="Lotto &amp; Pennington opsomming"/>
      <sheetName val="Sheet1"/>
    </sheetNames>
    <sheetDataSet>
      <sheetData sheetId="0" refreshError="1"/>
      <sheetData sheetId="1" refreshError="1"/>
      <sheetData sheetId="2" refreshError="1">
        <row r="13">
          <cell r="C13">
            <v>347024.64000000001</v>
          </cell>
        </row>
        <row r="18">
          <cell r="C18">
            <v>9000</v>
          </cell>
        </row>
        <row r="23">
          <cell r="C23">
            <v>250000</v>
          </cell>
        </row>
        <row r="25">
          <cell r="C25">
            <v>2000</v>
          </cell>
        </row>
        <row r="74">
          <cell r="C74">
            <v>800</v>
          </cell>
        </row>
        <row r="89">
          <cell r="C89">
            <v>106321</v>
          </cell>
        </row>
        <row r="90">
          <cell r="C90">
            <v>500</v>
          </cell>
        </row>
        <row r="91">
          <cell r="C91">
            <v>13000</v>
          </cell>
        </row>
        <row r="92">
          <cell r="C92">
            <v>9381</v>
          </cell>
        </row>
        <row r="93">
          <cell r="C93">
            <v>13215</v>
          </cell>
        </row>
        <row r="94">
          <cell r="C94">
            <v>84000</v>
          </cell>
        </row>
        <row r="95">
          <cell r="C95">
            <v>700</v>
          </cell>
        </row>
        <row r="97">
          <cell r="C97">
            <v>4500</v>
          </cell>
        </row>
        <row r="100">
          <cell r="C100">
            <v>18000</v>
          </cell>
        </row>
        <row r="101">
          <cell r="C101">
            <v>9500</v>
          </cell>
        </row>
        <row r="102">
          <cell r="C102">
            <v>17000</v>
          </cell>
        </row>
        <row r="103">
          <cell r="C103">
            <v>1500</v>
          </cell>
        </row>
        <row r="108">
          <cell r="C108">
            <v>47000</v>
          </cell>
        </row>
        <row r="109">
          <cell r="C109">
            <v>5800</v>
          </cell>
        </row>
        <row r="111">
          <cell r="C111">
            <v>3300</v>
          </cell>
        </row>
        <row r="113">
          <cell r="C113">
            <v>50</v>
          </cell>
        </row>
        <row r="114">
          <cell r="C114">
            <v>3550</v>
          </cell>
        </row>
        <row r="115">
          <cell r="C115">
            <v>4000</v>
          </cell>
        </row>
        <row r="123">
          <cell r="C123">
            <v>30000</v>
          </cell>
        </row>
        <row r="127">
          <cell r="C127">
            <v>11800</v>
          </cell>
        </row>
        <row r="128">
          <cell r="C128">
            <v>110000</v>
          </cell>
        </row>
        <row r="129">
          <cell r="C129">
            <v>5000</v>
          </cell>
        </row>
        <row r="130">
          <cell r="C130">
            <v>14500</v>
          </cell>
        </row>
        <row r="131">
          <cell r="C131">
            <v>600</v>
          </cell>
        </row>
        <row r="132">
          <cell r="C132">
            <v>11700</v>
          </cell>
        </row>
        <row r="133">
          <cell r="C133">
            <v>6400</v>
          </cell>
        </row>
        <row r="134">
          <cell r="C134">
            <v>14000</v>
          </cell>
        </row>
        <row r="135">
          <cell r="C135">
            <v>6400</v>
          </cell>
        </row>
        <row r="136">
          <cell r="C136">
            <v>1000</v>
          </cell>
        </row>
        <row r="147">
          <cell r="C147">
            <v>8800</v>
          </cell>
        </row>
        <row r="150">
          <cell r="C150">
            <v>10700</v>
          </cell>
        </row>
        <row r="151">
          <cell r="C151">
            <v>2000</v>
          </cell>
        </row>
        <row r="156">
          <cell r="C156">
            <v>-76800</v>
          </cell>
        </row>
        <row r="157">
          <cell r="C157">
            <v>76800</v>
          </cell>
        </row>
        <row r="158">
          <cell r="C158">
            <v>-70574</v>
          </cell>
        </row>
        <row r="159">
          <cell r="C159">
            <v>70574</v>
          </cell>
        </row>
        <row r="164">
          <cell r="C164">
            <v>-31000</v>
          </cell>
        </row>
        <row r="165">
          <cell r="C165">
            <v>31000</v>
          </cell>
        </row>
        <row r="166">
          <cell r="C166">
            <v>-31000</v>
          </cell>
        </row>
        <row r="167">
          <cell r="C167">
            <v>31000</v>
          </cell>
        </row>
      </sheetData>
      <sheetData sheetId="3" refreshError="1">
        <row r="2">
          <cell r="B2" t="str">
            <v>DUMISANI YOUTH CARE CENRE</v>
          </cell>
        </row>
        <row r="76">
          <cell r="B76" t="str">
            <v>Recyciling project (Leandri): Income</v>
          </cell>
        </row>
        <row r="77">
          <cell r="B77" t="str">
            <v>Recyciling project (Leandri): Expenses</v>
          </cell>
        </row>
        <row r="78">
          <cell r="B78" t="str">
            <v xml:space="preserve"> : income</v>
          </cell>
        </row>
        <row r="79">
          <cell r="B79" t="str">
            <v xml:space="preserve"> : expenses</v>
          </cell>
        </row>
        <row r="80">
          <cell r="B80" t="str">
            <v xml:space="preserve"> : income</v>
          </cell>
        </row>
        <row r="81">
          <cell r="B81" t="str">
            <v xml:space="preserve"> : expenses</v>
          </cell>
        </row>
        <row r="156">
          <cell r="B156" t="str">
            <v>Sizanani: Income</v>
          </cell>
        </row>
        <row r="157">
          <cell r="B157" t="str">
            <v xml:space="preserve">  : expenses</v>
          </cell>
        </row>
        <row r="158">
          <cell r="B158" t="str">
            <v>USA feeding project: Income</v>
          </cell>
        </row>
        <row r="159">
          <cell r="B159" t="str">
            <v xml:space="preserve">  : expenses</v>
          </cell>
        </row>
        <row r="160">
          <cell r="B160" t="str">
            <v>USA Clothing: Income</v>
          </cell>
        </row>
        <row r="161">
          <cell r="B161" t="str">
            <v xml:space="preserve">  : expenses</v>
          </cell>
        </row>
        <row r="162">
          <cell r="B162" t="str">
            <v>USA other projects: Income</v>
          </cell>
        </row>
        <row r="163">
          <cell r="B163" t="str">
            <v xml:space="preserve">  : expenses</v>
          </cell>
        </row>
        <row r="164">
          <cell r="B164" t="str">
            <v>USA high school children: Income</v>
          </cell>
        </row>
        <row r="165">
          <cell r="B165" t="str">
            <v xml:space="preserve">  : expenses</v>
          </cell>
        </row>
        <row r="166">
          <cell r="B166" t="str">
            <v>Holland high school children: Income</v>
          </cell>
        </row>
        <row r="167">
          <cell r="B167" t="str">
            <v xml:space="preserve">  : expenses</v>
          </cell>
        </row>
        <row r="168">
          <cell r="B168" t="str">
            <v xml:space="preserve">  : Income</v>
          </cell>
        </row>
        <row r="169">
          <cell r="B169" t="str">
            <v xml:space="preserve">  : expenses</v>
          </cell>
        </row>
        <row r="196">
          <cell r="B196" t="str">
            <v>LOTTO PROJECT    :</v>
          </cell>
        </row>
        <row r="200">
          <cell r="B200" t="str">
            <v>LOTTO PROJECT    :</v>
          </cell>
        </row>
        <row r="204">
          <cell r="B204" t="str">
            <v>LOTTO PROJECT    :</v>
          </cell>
        </row>
      </sheetData>
      <sheetData sheetId="4" refreshError="1">
        <row r="8">
          <cell r="D8">
            <v>28918.720000000001</v>
          </cell>
          <cell r="E8">
            <v>28918.720000000001</v>
          </cell>
          <cell r="F8">
            <v>28918.720000000001</v>
          </cell>
          <cell r="G8">
            <v>28918.720000000001</v>
          </cell>
          <cell r="H8">
            <v>28918.720000000001</v>
          </cell>
          <cell r="I8">
            <v>28918.720000000001</v>
          </cell>
          <cell r="J8">
            <v>28918.720000000001</v>
          </cell>
          <cell r="K8">
            <v>28918.720000000001</v>
          </cell>
          <cell r="L8">
            <v>28918.720000000001</v>
          </cell>
          <cell r="M8">
            <v>28918.720000000001</v>
          </cell>
        </row>
        <row r="12">
          <cell r="D12">
            <v>2014.76</v>
          </cell>
          <cell r="E12">
            <v>659.11</v>
          </cell>
          <cell r="G12">
            <v>2834.69</v>
          </cell>
          <cell r="H12">
            <v>730.39</v>
          </cell>
          <cell r="J12">
            <v>1523.48</v>
          </cell>
          <cell r="K12">
            <v>2160.92</v>
          </cell>
        </row>
        <row r="16">
          <cell r="D16">
            <v>27172.91</v>
          </cell>
          <cell r="E16">
            <v>18311.45</v>
          </cell>
          <cell r="F16">
            <v>-12965.71</v>
          </cell>
          <cell r="G16">
            <v>65996.41</v>
          </cell>
          <cell r="H16">
            <v>-27934.959999999999</v>
          </cell>
          <cell r="I16">
            <v>56225.05</v>
          </cell>
          <cell r="J16">
            <v>-15327.8</v>
          </cell>
          <cell r="K16">
            <v>15712.64</v>
          </cell>
          <cell r="L16">
            <v>60294.9</v>
          </cell>
          <cell r="M16">
            <v>27486.06</v>
          </cell>
        </row>
        <row r="18">
          <cell r="F18">
            <v>3930</v>
          </cell>
        </row>
        <row r="76">
          <cell r="D76">
            <v>8380.56</v>
          </cell>
          <cell r="E76">
            <v>8380.56</v>
          </cell>
          <cell r="F76">
            <v>8380.56</v>
          </cell>
          <cell r="G76">
            <v>8380.56</v>
          </cell>
          <cell r="H76">
            <v>8380.56</v>
          </cell>
          <cell r="I76">
            <v>11397.46</v>
          </cell>
          <cell r="J76">
            <v>8808.81</v>
          </cell>
          <cell r="K76">
            <v>8883.3700000000008</v>
          </cell>
          <cell r="L76">
            <v>8883.3700000000008</v>
          </cell>
          <cell r="M76">
            <v>8883.3700000000008</v>
          </cell>
        </row>
        <row r="78">
          <cell r="D78">
            <v>660</v>
          </cell>
          <cell r="E78">
            <v>800</v>
          </cell>
          <cell r="F78">
            <v>780</v>
          </cell>
          <cell r="G78">
            <v>980</v>
          </cell>
          <cell r="H78">
            <v>1664</v>
          </cell>
          <cell r="I78">
            <v>664.62</v>
          </cell>
          <cell r="J78">
            <v>551.20000000000005</v>
          </cell>
          <cell r="K78">
            <v>1403.07</v>
          </cell>
          <cell r="L78">
            <v>657.2</v>
          </cell>
          <cell r="M78">
            <v>2265.2199999999998</v>
          </cell>
        </row>
        <row r="79">
          <cell r="L79">
            <v>8883.3700000000008</v>
          </cell>
        </row>
        <row r="80">
          <cell r="D80">
            <v>928.46</v>
          </cell>
          <cell r="E80">
            <v>929.86</v>
          </cell>
          <cell r="F80">
            <v>929.66</v>
          </cell>
          <cell r="G80">
            <v>931.66</v>
          </cell>
          <cell r="H80">
            <v>938.5</v>
          </cell>
          <cell r="I80">
            <v>1008.96</v>
          </cell>
          <cell r="J80">
            <v>981.94</v>
          </cell>
          <cell r="K80">
            <v>991.2</v>
          </cell>
          <cell r="L80">
            <v>1072.58</v>
          </cell>
          <cell r="M80">
            <v>999.82</v>
          </cell>
        </row>
        <row r="81">
          <cell r="G81">
            <v>21000</v>
          </cell>
          <cell r="H81">
            <v>890</v>
          </cell>
          <cell r="I81">
            <v>21000</v>
          </cell>
          <cell r="J81">
            <v>7000</v>
          </cell>
          <cell r="K81">
            <v>7000</v>
          </cell>
          <cell r="L81">
            <v>7000</v>
          </cell>
          <cell r="M81">
            <v>7980</v>
          </cell>
        </row>
        <row r="82">
          <cell r="K82">
            <v>696.83</v>
          </cell>
        </row>
        <row r="84">
          <cell r="H84">
            <v>4389.8999999999996</v>
          </cell>
          <cell r="K84">
            <v>260</v>
          </cell>
        </row>
        <row r="87">
          <cell r="D87">
            <v>470</v>
          </cell>
          <cell r="E87">
            <v>3162.63</v>
          </cell>
          <cell r="F87">
            <v>980</v>
          </cell>
          <cell r="G87">
            <v>1597.3</v>
          </cell>
          <cell r="H87">
            <v>720</v>
          </cell>
          <cell r="I87">
            <v>320</v>
          </cell>
          <cell r="J87">
            <v>3493.39</v>
          </cell>
          <cell r="K87">
            <v>2942.6</v>
          </cell>
          <cell r="L87">
            <v>1420</v>
          </cell>
          <cell r="M87">
            <v>320</v>
          </cell>
        </row>
        <row r="88">
          <cell r="D88">
            <v>503.61</v>
          </cell>
          <cell r="E88">
            <v>2071.2199999999998</v>
          </cell>
          <cell r="F88">
            <v>248.79</v>
          </cell>
          <cell r="G88">
            <v>467.71</v>
          </cell>
          <cell r="K88">
            <v>67.349999999999994</v>
          </cell>
          <cell r="M88">
            <v>70.599999999999994</v>
          </cell>
        </row>
        <row r="89">
          <cell r="D89">
            <v>1463.25</v>
          </cell>
          <cell r="E89">
            <v>1057.54</v>
          </cell>
          <cell r="F89">
            <v>4729.54</v>
          </cell>
          <cell r="G89">
            <v>1057.54</v>
          </cell>
          <cell r="H89">
            <v>1477.54</v>
          </cell>
          <cell r="I89">
            <v>1057.54</v>
          </cell>
          <cell r="J89">
            <v>1057.54</v>
          </cell>
          <cell r="K89">
            <v>1057.54</v>
          </cell>
          <cell r="L89">
            <v>1057.54</v>
          </cell>
          <cell r="M89">
            <v>1057.54</v>
          </cell>
        </row>
        <row r="95">
          <cell r="E95">
            <v>5067.32</v>
          </cell>
          <cell r="F95">
            <v>2881.98</v>
          </cell>
          <cell r="G95">
            <v>2493.25</v>
          </cell>
          <cell r="H95">
            <v>3236.89</v>
          </cell>
          <cell r="I95">
            <v>5974.19</v>
          </cell>
          <cell r="J95">
            <v>7116.91</v>
          </cell>
          <cell r="K95">
            <v>3277.15</v>
          </cell>
          <cell r="L95">
            <v>5651.6</v>
          </cell>
          <cell r="M95">
            <v>43.29</v>
          </cell>
        </row>
        <row r="96">
          <cell r="D96">
            <v>310</v>
          </cell>
          <cell r="E96">
            <v>328.08</v>
          </cell>
          <cell r="F96">
            <v>340</v>
          </cell>
          <cell r="G96">
            <v>160</v>
          </cell>
          <cell r="H96">
            <v>315.32</v>
          </cell>
          <cell r="I96">
            <v>340</v>
          </cell>
          <cell r="J96">
            <v>100</v>
          </cell>
          <cell r="K96">
            <v>386.82</v>
          </cell>
          <cell r="L96">
            <v>280</v>
          </cell>
          <cell r="M96">
            <v>429</v>
          </cell>
        </row>
        <row r="98">
          <cell r="D98">
            <v>230</v>
          </cell>
          <cell r="E98">
            <v>230</v>
          </cell>
          <cell r="F98">
            <v>230</v>
          </cell>
          <cell r="G98">
            <v>770</v>
          </cell>
          <cell r="I98">
            <v>460</v>
          </cell>
          <cell r="J98">
            <v>230</v>
          </cell>
          <cell r="L98">
            <v>460</v>
          </cell>
          <cell r="M98">
            <v>230</v>
          </cell>
        </row>
        <row r="101">
          <cell r="D101">
            <v>283.63</v>
          </cell>
          <cell r="E101">
            <v>297.58999999999997</v>
          </cell>
          <cell r="F101">
            <v>297.58999999999997</v>
          </cell>
          <cell r="G101">
            <v>297.58999999999997</v>
          </cell>
          <cell r="H101">
            <v>297.58999999999997</v>
          </cell>
          <cell r="I101">
            <v>297.58999999999997</v>
          </cell>
          <cell r="J101">
            <v>297.58999999999997</v>
          </cell>
          <cell r="K101">
            <v>297.58999999999997</v>
          </cell>
          <cell r="L101">
            <v>297.58999999999997</v>
          </cell>
          <cell r="M101">
            <v>297.58999999999997</v>
          </cell>
        </row>
        <row r="102">
          <cell r="D102">
            <v>676.02</v>
          </cell>
          <cell r="F102">
            <v>90</v>
          </cell>
          <cell r="G102">
            <v>10.53</v>
          </cell>
          <cell r="I102">
            <v>148</v>
          </cell>
          <cell r="J102">
            <v>720</v>
          </cell>
          <cell r="L102">
            <v>7.02</v>
          </cell>
        </row>
        <row r="110">
          <cell r="D110">
            <v>116.44</v>
          </cell>
          <cell r="E110">
            <v>1013.16</v>
          </cell>
          <cell r="F110">
            <v>1244.9000000000001</v>
          </cell>
          <cell r="G110">
            <v>1146.49</v>
          </cell>
          <cell r="H110">
            <v>632.72</v>
          </cell>
          <cell r="I110">
            <v>3843.5</v>
          </cell>
          <cell r="J110">
            <v>6417.37</v>
          </cell>
          <cell r="L110">
            <v>3860</v>
          </cell>
          <cell r="M110">
            <v>582.25</v>
          </cell>
        </row>
        <row r="114">
          <cell r="D114">
            <v>1271.49</v>
          </cell>
          <cell r="E114">
            <v>615.79</v>
          </cell>
          <cell r="F114">
            <v>335.81</v>
          </cell>
          <cell r="G114">
            <v>718.75</v>
          </cell>
          <cell r="H114">
            <v>308.77</v>
          </cell>
          <cell r="I114">
            <v>2448.5</v>
          </cell>
          <cell r="J114">
            <v>1341.72</v>
          </cell>
          <cell r="K114">
            <v>35</v>
          </cell>
          <cell r="L114">
            <v>1516.67</v>
          </cell>
          <cell r="M114">
            <v>758.1</v>
          </cell>
        </row>
        <row r="115">
          <cell r="D115">
            <v>1181.98</v>
          </cell>
          <cell r="E115">
            <v>14411.4</v>
          </cell>
          <cell r="F115">
            <v>8853.86</v>
          </cell>
          <cell r="G115">
            <v>8074.8</v>
          </cell>
          <cell r="H115">
            <v>7965.08</v>
          </cell>
          <cell r="I115">
            <v>11744.13</v>
          </cell>
          <cell r="J115">
            <v>16579.53</v>
          </cell>
          <cell r="K115">
            <v>11866</v>
          </cell>
          <cell r="L115">
            <v>8956.9</v>
          </cell>
          <cell r="M115">
            <v>3329.13</v>
          </cell>
        </row>
        <row r="116">
          <cell r="F116">
            <v>43.6</v>
          </cell>
          <cell r="H116">
            <v>195.79</v>
          </cell>
        </row>
        <row r="117">
          <cell r="D117">
            <v>1272</v>
          </cell>
          <cell r="E117">
            <v>1254.21</v>
          </cell>
          <cell r="F117">
            <v>4392.9799999999996</v>
          </cell>
          <cell r="G117">
            <v>35</v>
          </cell>
          <cell r="H117">
            <v>1627.07</v>
          </cell>
          <cell r="I117">
            <v>150</v>
          </cell>
          <cell r="K117">
            <v>1100</v>
          </cell>
          <cell r="L117">
            <v>100</v>
          </cell>
          <cell r="M117">
            <v>1222.1099999999999</v>
          </cell>
        </row>
        <row r="118">
          <cell r="D118">
            <v>66.36</v>
          </cell>
          <cell r="H118">
            <v>63.03</v>
          </cell>
          <cell r="K118">
            <v>77.239999999999995</v>
          </cell>
        </row>
        <row r="119">
          <cell r="D119">
            <v>1647.4</v>
          </cell>
          <cell r="E119">
            <v>1040.53</v>
          </cell>
          <cell r="F119">
            <v>206.73</v>
          </cell>
          <cell r="G119">
            <v>380.26</v>
          </cell>
          <cell r="H119">
            <v>1282.9100000000001</v>
          </cell>
          <cell r="I119">
            <v>1478.63</v>
          </cell>
          <cell r="J119">
            <v>2044.73</v>
          </cell>
          <cell r="K119">
            <v>130</v>
          </cell>
          <cell r="L119">
            <v>1292.28</v>
          </cell>
          <cell r="M119">
            <v>1159.21</v>
          </cell>
        </row>
        <row r="120">
          <cell r="D120">
            <v>71.319999999999993</v>
          </cell>
          <cell r="E120">
            <v>2223.71</v>
          </cell>
          <cell r="F120">
            <v>133.33000000000001</v>
          </cell>
          <cell r="H120">
            <v>266.23</v>
          </cell>
          <cell r="I120">
            <v>1716.5</v>
          </cell>
          <cell r="J120">
            <v>116</v>
          </cell>
          <cell r="K120">
            <v>38.15</v>
          </cell>
          <cell r="L120">
            <v>1316.87</v>
          </cell>
          <cell r="M120">
            <v>1000</v>
          </cell>
        </row>
        <row r="121">
          <cell r="D121">
            <v>269.64999999999998</v>
          </cell>
          <cell r="E121">
            <v>1936.3</v>
          </cell>
          <cell r="F121">
            <v>592.47</v>
          </cell>
          <cell r="G121">
            <v>233.33</v>
          </cell>
          <cell r="H121">
            <v>478.90000000000003</v>
          </cell>
          <cell r="I121">
            <v>816.72</v>
          </cell>
          <cell r="J121">
            <v>262.22000000000003</v>
          </cell>
          <cell r="K121">
            <v>279.66999999999996</v>
          </cell>
          <cell r="L121">
            <v>358.64</v>
          </cell>
          <cell r="M121">
            <v>2121.5899999999997</v>
          </cell>
        </row>
        <row r="122">
          <cell r="D122">
            <v>30</v>
          </cell>
          <cell r="E122">
            <v>90</v>
          </cell>
          <cell r="F122">
            <v>630</v>
          </cell>
          <cell r="G122">
            <v>450</v>
          </cell>
          <cell r="H122">
            <v>-50</v>
          </cell>
          <cell r="I122">
            <v>400</v>
          </cell>
          <cell r="M122">
            <v>30</v>
          </cell>
        </row>
        <row r="123">
          <cell r="F123">
            <v>1105.3</v>
          </cell>
          <cell r="K123">
            <v>180</v>
          </cell>
        </row>
        <row r="130">
          <cell r="D130">
            <v>588.79</v>
          </cell>
          <cell r="E130">
            <v>562.9</v>
          </cell>
          <cell r="F130">
            <v>898.3</v>
          </cell>
          <cell r="G130">
            <v>706.24</v>
          </cell>
          <cell r="H130">
            <v>438.51</v>
          </cell>
          <cell r="I130">
            <v>811.56</v>
          </cell>
          <cell r="J130">
            <v>273.07</v>
          </cell>
          <cell r="K130">
            <v>456.66</v>
          </cell>
          <cell r="L130">
            <v>648.71</v>
          </cell>
          <cell r="M130">
            <v>530</v>
          </cell>
        </row>
        <row r="133">
          <cell r="D133">
            <v>834.04</v>
          </cell>
          <cell r="E133">
            <v>1315.3</v>
          </cell>
          <cell r="F133">
            <v>687.35</v>
          </cell>
          <cell r="G133">
            <v>645.6</v>
          </cell>
          <cell r="I133">
            <v>1398.87</v>
          </cell>
          <cell r="J133">
            <v>711.52</v>
          </cell>
          <cell r="L133">
            <v>1381.29</v>
          </cell>
          <cell r="M133">
            <v>763.53</v>
          </cell>
        </row>
        <row r="134">
          <cell r="L134">
            <v>900</v>
          </cell>
        </row>
        <row r="139">
          <cell r="D139">
            <v>-6000</v>
          </cell>
          <cell r="E139">
            <v>-6000</v>
          </cell>
          <cell r="F139">
            <v>-6000</v>
          </cell>
          <cell r="G139">
            <v>-6000</v>
          </cell>
          <cell r="H139">
            <v>-6000</v>
          </cell>
          <cell r="I139">
            <v>-6000</v>
          </cell>
          <cell r="J139">
            <v>-6000</v>
          </cell>
          <cell r="K139">
            <v>-6000</v>
          </cell>
          <cell r="L139">
            <v>-6000</v>
          </cell>
          <cell r="M139">
            <v>-6000</v>
          </cell>
        </row>
        <row r="140">
          <cell r="D140">
            <v>6000</v>
          </cell>
          <cell r="E140">
            <v>6000</v>
          </cell>
          <cell r="F140">
            <v>6000</v>
          </cell>
          <cell r="G140">
            <v>6000</v>
          </cell>
          <cell r="H140">
            <v>6000</v>
          </cell>
          <cell r="I140">
            <v>6000</v>
          </cell>
          <cell r="J140">
            <v>6000</v>
          </cell>
          <cell r="K140">
            <v>6000</v>
          </cell>
          <cell r="L140">
            <v>6000</v>
          </cell>
          <cell r="M140">
            <v>6000</v>
          </cell>
        </row>
        <row r="141">
          <cell r="D141">
            <v>-3394.21</v>
          </cell>
          <cell r="E141">
            <v>-8640.2199999999993</v>
          </cell>
          <cell r="F141">
            <v>-4365.71</v>
          </cell>
          <cell r="G141">
            <v>-6411.95</v>
          </cell>
          <cell r="H141">
            <v>-4607.78</v>
          </cell>
          <cell r="I141">
            <v>-8431.4</v>
          </cell>
          <cell r="J141">
            <v>-8527.7999999999993</v>
          </cell>
          <cell r="K141">
            <v>-13654.7</v>
          </cell>
          <cell r="L141">
            <v>-1121.8499999999999</v>
          </cell>
          <cell r="M141">
            <v>-24</v>
          </cell>
        </row>
        <row r="142">
          <cell r="D142">
            <v>3394.21</v>
          </cell>
          <cell r="E142">
            <v>8640.2199999999993</v>
          </cell>
          <cell r="F142">
            <v>4365.71</v>
          </cell>
          <cell r="G142">
            <v>6411.95</v>
          </cell>
          <cell r="H142">
            <v>4607.78</v>
          </cell>
          <cell r="I142">
            <v>8431.4</v>
          </cell>
          <cell r="J142">
            <v>8527.7999999999993</v>
          </cell>
          <cell r="K142">
            <v>13654.7</v>
          </cell>
          <cell r="L142">
            <v>1121.8499999999999</v>
          </cell>
          <cell r="M142">
            <v>24</v>
          </cell>
        </row>
        <row r="145">
          <cell r="D145">
            <v>-960</v>
          </cell>
          <cell r="E145">
            <v>-840</v>
          </cell>
          <cell r="F145">
            <v>-2600</v>
          </cell>
          <cell r="G145">
            <v>-800</v>
          </cell>
          <cell r="H145">
            <v>-17327.18</v>
          </cell>
          <cell r="I145">
            <v>-1460</v>
          </cell>
          <cell r="J145">
            <v>-800</v>
          </cell>
          <cell r="K145">
            <v>-800</v>
          </cell>
          <cell r="L145">
            <v>-6000</v>
          </cell>
          <cell r="M145">
            <v>-9500</v>
          </cell>
        </row>
        <row r="146">
          <cell r="D146">
            <v>960</v>
          </cell>
          <cell r="E146">
            <v>840</v>
          </cell>
          <cell r="F146">
            <v>2600</v>
          </cell>
          <cell r="G146">
            <v>800</v>
          </cell>
          <cell r="H146">
            <v>17327.18</v>
          </cell>
          <cell r="I146">
            <v>1460</v>
          </cell>
          <cell r="J146">
            <v>800</v>
          </cell>
          <cell r="K146">
            <v>800</v>
          </cell>
          <cell r="L146">
            <v>6000</v>
          </cell>
          <cell r="M146">
            <v>9500</v>
          </cell>
        </row>
        <row r="157">
          <cell r="G157">
            <v>19403.16</v>
          </cell>
          <cell r="I157">
            <v>9701.58</v>
          </cell>
          <cell r="L157">
            <v>14552.37</v>
          </cell>
        </row>
        <row r="168">
          <cell r="D168">
            <v>1312.48</v>
          </cell>
          <cell r="G168">
            <v>1488</v>
          </cell>
          <cell r="J168">
            <v>1523.48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208"/>
  <sheetViews>
    <sheetView topLeftCell="A107" zoomScale="90" zoomScaleNormal="90" workbookViewId="0">
      <selection activeCell="M10" sqref="M10"/>
    </sheetView>
  </sheetViews>
  <sheetFormatPr defaultRowHeight="12.75" x14ac:dyDescent="0.2"/>
  <cols>
    <col min="1" max="1" width="44.140625" style="1" customWidth="1"/>
    <col min="2" max="2" width="24.42578125" style="1" customWidth="1"/>
    <col min="3" max="3" width="15" style="1" customWidth="1"/>
    <col min="4" max="4" width="8.28515625" style="83" customWidth="1"/>
    <col min="5" max="5" width="14.28515625" style="84" customWidth="1"/>
    <col min="6" max="6" width="3.42578125" style="81" customWidth="1"/>
    <col min="7" max="7" width="15" style="1" customWidth="1"/>
    <col min="8" max="8" width="9" style="83" customWidth="1"/>
    <col min="9" max="9" width="15.28515625" style="82" customWidth="1"/>
    <col min="10" max="10" width="4.7109375" style="81" customWidth="1"/>
    <col min="11" max="11" width="15" style="1" customWidth="1"/>
    <col min="12" max="12" width="8.42578125" style="80" customWidth="1"/>
    <col min="13" max="13" width="14.28515625" style="79" bestFit="1" customWidth="1"/>
    <col min="14" max="14" width="4.140625" style="78" customWidth="1"/>
    <col min="15" max="15" width="15" style="1" customWidth="1"/>
    <col min="16" max="16" width="8.85546875" style="77" customWidth="1"/>
    <col min="17" max="17" width="15" style="76" customWidth="1"/>
    <col min="18" max="18" width="4.85546875" style="75" customWidth="1"/>
    <col min="19" max="19" width="15" style="1" customWidth="1"/>
    <col min="20" max="20" width="9.5703125" style="74" customWidth="1"/>
    <col min="21" max="21" width="15" style="73" customWidth="1"/>
    <col min="22" max="22" width="3.5703125" style="1" customWidth="1"/>
    <col min="23" max="24" width="52.42578125" style="1" customWidth="1"/>
    <col min="25" max="16384" width="9.140625" style="1"/>
  </cols>
  <sheetData>
    <row r="1" spans="1:26" x14ac:dyDescent="0.2">
      <c r="C1" s="2"/>
      <c r="D1" s="185"/>
      <c r="E1" s="90"/>
      <c r="F1" s="75"/>
      <c r="G1" s="3"/>
      <c r="H1" s="89"/>
      <c r="I1" s="88"/>
      <c r="J1" s="75"/>
    </row>
    <row r="2" spans="1:26" ht="15.75" x14ac:dyDescent="0.25">
      <c r="A2" s="4"/>
      <c r="B2" s="4"/>
      <c r="C2" s="5"/>
      <c r="D2" s="197"/>
      <c r="G2" s="6" t="str">
        <f>+[1]Budget!B2</f>
        <v>DUMISANI YOUTH CARE CENRE</v>
      </c>
      <c r="H2" s="196"/>
      <c r="I2" s="195"/>
      <c r="J2" s="194"/>
      <c r="K2" s="5"/>
      <c r="L2" s="40"/>
      <c r="N2" s="81"/>
      <c r="O2" s="5"/>
      <c r="P2" s="190"/>
      <c r="S2" s="5"/>
      <c r="T2" s="189"/>
    </row>
    <row r="3" spans="1:26" ht="15.75" x14ac:dyDescent="0.2">
      <c r="A3" s="7"/>
      <c r="B3" s="7"/>
      <c r="C3" s="7"/>
      <c r="D3" s="193"/>
      <c r="E3" s="192"/>
      <c r="F3" s="191"/>
      <c r="G3" s="2"/>
      <c r="H3" s="185"/>
      <c r="I3" s="88"/>
      <c r="J3" s="75"/>
      <c r="K3" s="5"/>
      <c r="L3" s="40"/>
      <c r="N3" s="81"/>
      <c r="O3" s="5"/>
      <c r="P3" s="190"/>
      <c r="S3" s="5"/>
      <c r="T3" s="189"/>
    </row>
    <row r="4" spans="1:26" ht="15.75" x14ac:dyDescent="0.2">
      <c r="A4" s="7" t="s">
        <v>159</v>
      </c>
      <c r="B4" s="7"/>
      <c r="C4" s="8"/>
      <c r="D4" s="188"/>
      <c r="E4" s="187"/>
      <c r="F4" s="186"/>
      <c r="G4" s="9"/>
      <c r="H4" s="185"/>
      <c r="K4" s="5"/>
      <c r="L4" s="40"/>
      <c r="N4" s="81"/>
      <c r="O4" s="5"/>
      <c r="P4" s="190"/>
      <c r="S4" s="5"/>
      <c r="T4" s="189"/>
    </row>
    <row r="5" spans="1:26" ht="15.75" x14ac:dyDescent="0.2">
      <c r="A5" s="10"/>
      <c r="B5" s="10"/>
      <c r="C5" s="8"/>
      <c r="D5" s="188"/>
      <c r="E5" s="187"/>
      <c r="F5" s="186"/>
      <c r="G5" s="9"/>
      <c r="H5" s="185"/>
      <c r="J5" s="184"/>
      <c r="K5" s="11"/>
      <c r="L5" s="11"/>
      <c r="M5" s="183"/>
      <c r="N5" s="105"/>
      <c r="O5" s="12"/>
      <c r="P5" s="182"/>
      <c r="R5" s="105"/>
      <c r="S5" s="12"/>
      <c r="T5" s="181"/>
      <c r="U5" s="180"/>
      <c r="V5" s="5"/>
      <c r="W5" s="5"/>
      <c r="X5" s="5"/>
      <c r="Y5" s="5"/>
      <c r="Z5" s="5"/>
    </row>
    <row r="6" spans="1:26" x14ac:dyDescent="0.2">
      <c r="A6" s="13"/>
      <c r="B6" s="13"/>
      <c r="C6" s="124" t="s">
        <v>0</v>
      </c>
      <c r="D6" s="179"/>
      <c r="E6" s="158"/>
      <c r="F6" s="176"/>
      <c r="G6" s="123" t="s">
        <v>1</v>
      </c>
      <c r="H6" s="178"/>
      <c r="I6" s="156"/>
      <c r="J6" s="176"/>
      <c r="K6" s="123" t="s">
        <v>0</v>
      </c>
      <c r="L6" s="177"/>
      <c r="M6" s="154"/>
      <c r="N6" s="176"/>
      <c r="O6" s="123" t="s">
        <v>2</v>
      </c>
      <c r="P6" s="175"/>
      <c r="Q6" s="153"/>
      <c r="R6" s="174"/>
      <c r="S6" s="123" t="s">
        <v>3</v>
      </c>
      <c r="T6" s="173"/>
      <c r="U6" s="150"/>
      <c r="V6" s="5"/>
      <c r="W6" s="14"/>
      <c r="X6" s="5"/>
      <c r="Y6" s="5"/>
      <c r="Z6" s="5"/>
    </row>
    <row r="7" spans="1:26" ht="22.5" x14ac:dyDescent="0.2">
      <c r="A7" s="8"/>
      <c r="B7" s="8"/>
      <c r="C7" s="122" t="s">
        <v>4</v>
      </c>
      <c r="D7" s="172" t="s">
        <v>158</v>
      </c>
      <c r="E7" s="158" t="s">
        <v>157</v>
      </c>
      <c r="F7" s="167"/>
      <c r="G7" s="121" t="s">
        <v>5</v>
      </c>
      <c r="H7" s="171" t="s">
        <v>158</v>
      </c>
      <c r="I7" s="156" t="s">
        <v>157</v>
      </c>
      <c r="J7" s="167"/>
      <c r="K7" s="121" t="s">
        <v>5</v>
      </c>
      <c r="L7" s="170" t="s">
        <v>158</v>
      </c>
      <c r="M7" s="154" t="s">
        <v>157</v>
      </c>
      <c r="N7" s="167"/>
      <c r="O7" s="121" t="s">
        <v>5</v>
      </c>
      <c r="P7" s="169" t="s">
        <v>158</v>
      </c>
      <c r="Q7" s="168" t="s">
        <v>157</v>
      </c>
      <c r="R7" s="167"/>
      <c r="S7" s="121" t="s">
        <v>6</v>
      </c>
      <c r="T7" s="166" t="s">
        <v>158</v>
      </c>
      <c r="U7" s="150" t="s">
        <v>157</v>
      </c>
      <c r="V7" s="5"/>
      <c r="W7" s="15" t="s">
        <v>7</v>
      </c>
      <c r="X7" s="5"/>
      <c r="Y7" s="5"/>
      <c r="Z7" s="5"/>
    </row>
    <row r="8" spans="1:26" x14ac:dyDescent="0.2">
      <c r="A8" s="8" t="s">
        <v>8</v>
      </c>
      <c r="B8" s="8"/>
      <c r="C8" s="120" t="s">
        <v>9</v>
      </c>
      <c r="D8" s="165"/>
      <c r="E8" s="158"/>
      <c r="F8" s="162"/>
      <c r="G8" s="118" t="s">
        <v>9</v>
      </c>
      <c r="H8" s="164"/>
      <c r="I8" s="156"/>
      <c r="J8" s="162"/>
      <c r="K8" s="118" t="s">
        <v>9</v>
      </c>
      <c r="L8" s="163"/>
      <c r="M8" s="154"/>
      <c r="N8" s="162"/>
      <c r="O8" s="119" t="s">
        <v>9</v>
      </c>
      <c r="P8" s="161"/>
      <c r="Q8" s="153"/>
      <c r="R8" s="160"/>
      <c r="S8" s="118" t="s">
        <v>9</v>
      </c>
      <c r="T8" s="159"/>
      <c r="U8" s="150"/>
      <c r="V8" s="5"/>
      <c r="W8" s="16"/>
      <c r="X8" s="5"/>
      <c r="Y8" s="5"/>
      <c r="Z8" s="5"/>
    </row>
    <row r="9" spans="1:26" x14ac:dyDescent="0.2">
      <c r="A9" s="8"/>
      <c r="B9" s="8"/>
      <c r="C9" s="17"/>
      <c r="D9" s="157"/>
      <c r="E9" s="158"/>
      <c r="F9" s="151"/>
      <c r="G9" s="17"/>
      <c r="H9" s="157"/>
      <c r="I9" s="156"/>
      <c r="J9" s="151"/>
      <c r="K9" s="17"/>
      <c r="L9" s="155"/>
      <c r="M9" s="154"/>
      <c r="N9" s="151"/>
      <c r="O9" s="18"/>
      <c r="P9" s="152"/>
      <c r="Q9" s="153"/>
      <c r="R9" s="152"/>
      <c r="S9" s="17"/>
      <c r="T9" s="151"/>
      <c r="U9" s="150"/>
      <c r="V9" s="5"/>
      <c r="W9" s="5"/>
      <c r="X9" s="5"/>
      <c r="Y9" s="5"/>
      <c r="Z9" s="5"/>
    </row>
    <row r="10" spans="1:26" ht="15.75" x14ac:dyDescent="0.25">
      <c r="A10" s="20" t="s">
        <v>10</v>
      </c>
      <c r="B10" s="20"/>
      <c r="C10" s="19">
        <f>SUM(C12:C62)+C69</f>
        <v>608024.64</v>
      </c>
      <c r="D10" s="87">
        <v>8.5999999999999993E-2</v>
      </c>
      <c r="E10" s="149">
        <f>SUM(C10*D10)</f>
        <v>52290.119039999998</v>
      </c>
      <c r="F10" s="148"/>
      <c r="G10" s="19">
        <f>SUM(G12:G62)+G66</f>
        <v>518011.5</v>
      </c>
      <c r="H10" s="87">
        <v>8.5999999999999993E-2</v>
      </c>
      <c r="I10" s="137">
        <f>G10*$H$10</f>
        <v>44548.988999999994</v>
      </c>
      <c r="J10" s="138"/>
      <c r="K10" s="19">
        <f>SUM(K12:K62)+K69</f>
        <v>506687.2</v>
      </c>
      <c r="L10" s="92">
        <v>8.5999999999999993E-2</v>
      </c>
      <c r="M10" s="143"/>
      <c r="N10" s="138"/>
      <c r="O10" s="19">
        <f>SUM(O12:O62)+O69</f>
        <v>11324.300000000003</v>
      </c>
      <c r="P10" s="92">
        <v>8.5999999999999993E-2</v>
      </c>
      <c r="Q10" s="94">
        <f>O10*$P$10</f>
        <v>973.88980000000015</v>
      </c>
      <c r="R10" s="92"/>
      <c r="S10" s="19">
        <f>SUM(S12:S62)+S69</f>
        <v>90013.139999999985</v>
      </c>
      <c r="T10" s="92">
        <v>8.5999999999999993E-2</v>
      </c>
      <c r="U10" s="147">
        <f>S10*$T$10</f>
        <v>7741.1300399999982</v>
      </c>
    </row>
    <row r="11" spans="1:26" ht="15.75" x14ac:dyDescent="0.25">
      <c r="A11" s="20"/>
      <c r="B11" s="20"/>
      <c r="C11" s="21"/>
      <c r="D11" s="87"/>
      <c r="E11" s="146"/>
      <c r="F11" s="145"/>
      <c r="G11" s="22"/>
      <c r="H11" s="87"/>
      <c r="I11" s="137"/>
      <c r="J11" s="136"/>
      <c r="K11" s="22"/>
      <c r="L11" s="92"/>
      <c r="M11" s="143">
        <f>K11*$L$10</f>
        <v>0</v>
      </c>
      <c r="N11" s="136"/>
      <c r="O11" s="22"/>
      <c r="P11" s="92"/>
      <c r="Q11" s="94">
        <f>O11*$P$10</f>
        <v>0</v>
      </c>
      <c r="R11" s="104"/>
      <c r="S11" s="22"/>
      <c r="T11" s="92"/>
      <c r="U11" s="91">
        <f>S11*$T$10</f>
        <v>0</v>
      </c>
    </row>
    <row r="12" spans="1:26" ht="15.75" x14ac:dyDescent="0.25">
      <c r="A12" s="60" t="s">
        <v>11</v>
      </c>
      <c r="B12" s="60"/>
      <c r="C12" s="23"/>
      <c r="D12" s="87">
        <v>8.5999999999999993E-2</v>
      </c>
      <c r="E12" s="144"/>
      <c r="F12" s="112"/>
      <c r="G12" s="141"/>
      <c r="H12" s="87">
        <v>8.5999999999999993E-2</v>
      </c>
      <c r="I12" s="137"/>
      <c r="J12" s="142"/>
      <c r="K12" s="141"/>
      <c r="L12" s="92">
        <v>8.5999999999999993E-2</v>
      </c>
      <c r="M12" s="143">
        <f>K12*$L$10</f>
        <v>0</v>
      </c>
      <c r="N12" s="142"/>
      <c r="O12" s="141"/>
      <c r="P12" s="92"/>
      <c r="Q12" s="94">
        <f>O12*$P$10</f>
        <v>0</v>
      </c>
      <c r="R12" s="108"/>
      <c r="S12" s="141"/>
      <c r="T12" s="92"/>
      <c r="U12" s="91">
        <f>S12*$T$10</f>
        <v>0</v>
      </c>
      <c r="W12" s="24"/>
    </row>
    <row r="13" spans="1:26" ht="15" x14ac:dyDescent="0.2">
      <c r="A13" s="38" t="s">
        <v>12</v>
      </c>
      <c r="B13" s="38"/>
      <c r="C13" s="25">
        <f>+[1]Begroting!C13</f>
        <v>347024.64000000001</v>
      </c>
      <c r="D13" s="87">
        <v>8.5999999999999993E-2</v>
      </c>
      <c r="E13" s="90">
        <f>SUM(C13*$D$13)</f>
        <v>29844.119039999998</v>
      </c>
      <c r="F13" s="112"/>
      <c r="G13" s="109">
        <f>SUM('[1]Maandelikse syfers'!D8:M8)</f>
        <v>289187.20000000001</v>
      </c>
      <c r="H13" s="87">
        <v>8.5999999999999993E-2</v>
      </c>
      <c r="I13" s="96">
        <f>G13*$H$13</f>
        <v>24870.099200000001</v>
      </c>
      <c r="J13" s="108"/>
      <c r="K13" s="109">
        <f>+C13*$C$208</f>
        <v>289187.20000000001</v>
      </c>
      <c r="L13" s="92">
        <v>8.5999999999999993E-2</v>
      </c>
      <c r="M13" s="95">
        <f>K13*$L$10</f>
        <v>24870.099200000001</v>
      </c>
      <c r="N13" s="108"/>
      <c r="O13" s="109">
        <f>+G13-K13</f>
        <v>0</v>
      </c>
      <c r="P13" s="92"/>
      <c r="Q13" s="94">
        <f>O13*$P$10</f>
        <v>0</v>
      </c>
      <c r="R13" s="108"/>
      <c r="S13" s="109">
        <f>+C13-G13</f>
        <v>57837.440000000002</v>
      </c>
      <c r="T13" s="92">
        <v>8.5999999999999993E-2</v>
      </c>
      <c r="U13" s="91">
        <f>S13*$T$10</f>
        <v>4974.0198399999999</v>
      </c>
      <c r="W13" s="26"/>
    </row>
    <row r="14" spans="1:26" ht="15" x14ac:dyDescent="0.2">
      <c r="A14" s="38" t="s">
        <v>13</v>
      </c>
      <c r="B14" s="38"/>
      <c r="C14" s="25">
        <f>+[1]Begroting!C14</f>
        <v>0</v>
      </c>
      <c r="D14" s="87"/>
      <c r="E14" s="90">
        <f>SUM(C14*$D$13)</f>
        <v>0</v>
      </c>
      <c r="F14" s="112"/>
      <c r="G14" s="109">
        <f>SUM('[1]Maandelikse syfers'!D9:M9)</f>
        <v>0</v>
      </c>
      <c r="H14" s="87"/>
      <c r="I14" s="96">
        <f>G14*$H$13</f>
        <v>0</v>
      </c>
      <c r="J14" s="108"/>
      <c r="K14" s="109">
        <f>+C14*$C$208</f>
        <v>0</v>
      </c>
      <c r="L14" s="92"/>
      <c r="M14" s="95">
        <f>K14*$L$10</f>
        <v>0</v>
      </c>
      <c r="N14" s="108"/>
      <c r="O14" s="109">
        <f>+G14-K14</f>
        <v>0</v>
      </c>
      <c r="P14" s="92"/>
      <c r="Q14" s="94">
        <f>O14*$P$10</f>
        <v>0</v>
      </c>
      <c r="R14" s="108"/>
      <c r="S14" s="109">
        <f>+C14-G14</f>
        <v>0</v>
      </c>
      <c r="T14" s="92"/>
      <c r="U14" s="91">
        <f>S14*$T$10</f>
        <v>0</v>
      </c>
      <c r="W14" s="26"/>
    </row>
    <row r="15" spans="1:26" ht="15" x14ac:dyDescent="0.2">
      <c r="A15" s="38" t="s">
        <v>14</v>
      </c>
      <c r="B15" s="38"/>
      <c r="C15" s="25">
        <f>+[1]Begroting!C15</f>
        <v>0</v>
      </c>
      <c r="D15" s="87"/>
      <c r="E15" s="90">
        <f>SUM(C15*$D$13)</f>
        <v>0</v>
      </c>
      <c r="F15" s="112"/>
      <c r="G15" s="109">
        <f>SUM('[1]Maandelikse syfers'!D10:M10)</f>
        <v>0</v>
      </c>
      <c r="H15" s="87"/>
      <c r="I15" s="96">
        <f>G15*$H$13</f>
        <v>0</v>
      </c>
      <c r="J15" s="108"/>
      <c r="K15" s="109">
        <f>+C15*$C$208</f>
        <v>0</v>
      </c>
      <c r="L15" s="92"/>
      <c r="M15" s="95">
        <f>K15*$L$10</f>
        <v>0</v>
      </c>
      <c r="N15" s="108"/>
      <c r="O15" s="109">
        <f>+G15-K15</f>
        <v>0</v>
      </c>
      <c r="P15" s="92"/>
      <c r="Q15" s="94">
        <f>O15*$P$10</f>
        <v>0</v>
      </c>
      <c r="R15" s="108"/>
      <c r="S15" s="109">
        <f>+C15-G15</f>
        <v>0</v>
      </c>
      <c r="T15" s="92"/>
      <c r="U15" s="91">
        <f>S15*$T$10</f>
        <v>0</v>
      </c>
      <c r="W15" s="26"/>
    </row>
    <row r="16" spans="1:26" ht="15" x14ac:dyDescent="0.2">
      <c r="A16" s="60" t="s">
        <v>15</v>
      </c>
      <c r="B16" s="60"/>
      <c r="C16" s="23"/>
      <c r="D16" s="87"/>
      <c r="E16" s="90">
        <f>SUM(C16*$D$13)</f>
        <v>0</v>
      </c>
      <c r="F16" s="112"/>
      <c r="G16" s="141"/>
      <c r="H16" s="87"/>
      <c r="I16" s="96">
        <f>G16*$H$13</f>
        <v>0</v>
      </c>
      <c r="J16" s="108"/>
      <c r="K16" s="141"/>
      <c r="L16" s="92"/>
      <c r="M16" s="95">
        <f>K16*$L$10</f>
        <v>0</v>
      </c>
      <c r="N16" s="108"/>
      <c r="O16" s="141"/>
      <c r="P16" s="92"/>
      <c r="Q16" s="94">
        <f>O16*$P$10</f>
        <v>0</v>
      </c>
      <c r="R16" s="108"/>
      <c r="S16" s="141"/>
      <c r="T16" s="92"/>
      <c r="U16" s="91">
        <f>S16*$T$10</f>
        <v>0</v>
      </c>
      <c r="W16" s="26"/>
    </row>
    <row r="17" spans="1:23" ht="15" x14ac:dyDescent="0.2">
      <c r="A17" s="117" t="s">
        <v>16</v>
      </c>
      <c r="B17" s="117"/>
      <c r="C17" s="25">
        <f>+[1]Begroting!C18</f>
        <v>9000</v>
      </c>
      <c r="D17" s="87">
        <v>8.5999999999999993E-2</v>
      </c>
      <c r="E17" s="90">
        <f>SUM(C17*$D$13)</f>
        <v>773.99999999999989</v>
      </c>
      <c r="F17" s="112"/>
      <c r="G17" s="109">
        <f>SUM('[1]Maandelikse syfers'!D12:M12)</f>
        <v>9923.35</v>
      </c>
      <c r="H17" s="87">
        <v>8.5999999999999993E-2</v>
      </c>
      <c r="I17" s="96">
        <f>G17*$H$13</f>
        <v>853.40809999999999</v>
      </c>
      <c r="J17" s="108"/>
      <c r="K17" s="109">
        <f>+C17*$C$208</f>
        <v>7500</v>
      </c>
      <c r="L17" s="92">
        <v>8.5999999999999993E-2</v>
      </c>
      <c r="M17" s="95">
        <f>K17*$L$10</f>
        <v>645</v>
      </c>
      <c r="N17" s="108"/>
      <c r="O17" s="109">
        <f>+G17-K17</f>
        <v>2423.3500000000004</v>
      </c>
      <c r="P17" s="92">
        <v>8.5999999999999993E-2</v>
      </c>
      <c r="Q17" s="94">
        <f>O17*$P$10</f>
        <v>208.40810000000002</v>
      </c>
      <c r="R17" s="108"/>
      <c r="S17" s="109">
        <f>+C17-G17</f>
        <v>-923.35000000000036</v>
      </c>
      <c r="T17" s="92">
        <v>8.5999999999999993E-2</v>
      </c>
      <c r="U17" s="91">
        <f>S17*$T$10</f>
        <v>-79.408100000000019</v>
      </c>
      <c r="W17" s="26"/>
    </row>
    <row r="18" spans="1:23" ht="15" x14ac:dyDescent="0.2">
      <c r="A18" s="117" t="s">
        <v>17</v>
      </c>
      <c r="B18" s="117"/>
      <c r="C18" s="25">
        <f>+[1]Begroting!C19</f>
        <v>0</v>
      </c>
      <c r="D18" s="87"/>
      <c r="E18" s="90">
        <f>SUM(C18*$D$13)</f>
        <v>0</v>
      </c>
      <c r="F18" s="112"/>
      <c r="G18" s="109">
        <f>SUM('[1]Maandelikse syfers'!D13:M13)</f>
        <v>0</v>
      </c>
      <c r="H18" s="87"/>
      <c r="I18" s="96">
        <f>G18*$H$13</f>
        <v>0</v>
      </c>
      <c r="J18" s="108"/>
      <c r="K18" s="109">
        <f>+C18*$C$208</f>
        <v>0</v>
      </c>
      <c r="L18" s="92"/>
      <c r="M18" s="95">
        <f>K18*$L$10</f>
        <v>0</v>
      </c>
      <c r="N18" s="108"/>
      <c r="O18" s="109">
        <f>+G18-K18</f>
        <v>0</v>
      </c>
      <c r="P18" s="92"/>
      <c r="Q18" s="94">
        <f>O18*$P$10</f>
        <v>0</v>
      </c>
      <c r="R18" s="108"/>
      <c r="S18" s="109">
        <f>+C18-G18</f>
        <v>0</v>
      </c>
      <c r="T18" s="92"/>
      <c r="U18" s="91">
        <f>S18*$T$10</f>
        <v>0</v>
      </c>
      <c r="W18" s="26"/>
    </row>
    <row r="19" spans="1:23" ht="15" x14ac:dyDescent="0.2">
      <c r="A19" s="40" t="s">
        <v>18</v>
      </c>
      <c r="B19" s="40"/>
      <c r="C19" s="25">
        <f>+[1]Begroting!C20</f>
        <v>0</v>
      </c>
      <c r="D19" s="87"/>
      <c r="E19" s="90">
        <f>SUM(C19*$D$13)</f>
        <v>0</v>
      </c>
      <c r="F19" s="112"/>
      <c r="G19" s="109">
        <f>SUM('[1]Maandelikse syfers'!D14:M14)</f>
        <v>0</v>
      </c>
      <c r="H19" s="87"/>
      <c r="I19" s="96">
        <f>G19*$H$13</f>
        <v>0</v>
      </c>
      <c r="J19" s="108"/>
      <c r="K19" s="109">
        <f>+C19*$C$208</f>
        <v>0</v>
      </c>
      <c r="L19" s="92"/>
      <c r="M19" s="95">
        <f>K19*$L$10</f>
        <v>0</v>
      </c>
      <c r="N19" s="108"/>
      <c r="O19" s="109">
        <f>+G19-K19</f>
        <v>0</v>
      </c>
      <c r="P19" s="92"/>
      <c r="Q19" s="94">
        <f>O19*$P$10</f>
        <v>0</v>
      </c>
      <c r="R19" s="108"/>
      <c r="S19" s="109">
        <f>+C19-G19</f>
        <v>0</v>
      </c>
      <c r="T19" s="92"/>
      <c r="U19" s="91">
        <f>S19*$T$10</f>
        <v>0</v>
      </c>
      <c r="W19" s="26"/>
    </row>
    <row r="20" spans="1:23" ht="15" x14ac:dyDescent="0.2">
      <c r="A20" s="60" t="s">
        <v>19</v>
      </c>
      <c r="B20" s="60"/>
      <c r="C20" s="23"/>
      <c r="D20" s="87"/>
      <c r="E20" s="90">
        <f>SUM(C20*$D$13)</f>
        <v>0</v>
      </c>
      <c r="F20" s="112"/>
      <c r="G20" s="141"/>
      <c r="H20" s="87"/>
      <c r="I20" s="96">
        <f>G20*$H$13</f>
        <v>0</v>
      </c>
      <c r="J20" s="108"/>
      <c r="K20" s="141"/>
      <c r="L20" s="92"/>
      <c r="M20" s="95">
        <f>K20*$L$10</f>
        <v>0</v>
      </c>
      <c r="N20" s="108"/>
      <c r="O20" s="141"/>
      <c r="P20" s="92"/>
      <c r="Q20" s="94">
        <f>O20*$P$10</f>
        <v>0</v>
      </c>
      <c r="R20" s="108"/>
      <c r="S20" s="141"/>
      <c r="T20" s="92"/>
      <c r="U20" s="91">
        <f>S20*$T$10</f>
        <v>0</v>
      </c>
      <c r="W20" s="26"/>
    </row>
    <row r="21" spans="1:23" ht="15" x14ac:dyDescent="0.2">
      <c r="A21" s="117" t="s">
        <v>20</v>
      </c>
      <c r="B21" s="117"/>
      <c r="C21" s="25">
        <f>+[1]Begroting!C23</f>
        <v>250000</v>
      </c>
      <c r="D21" s="87">
        <v>8.5999999999999993E-2</v>
      </c>
      <c r="E21" s="90">
        <f>SUM(C21*$D$13)</f>
        <v>21500</v>
      </c>
      <c r="F21" s="112"/>
      <c r="G21" s="109">
        <f>SUM('[1]Maandelikse syfers'!D16:M16)</f>
        <v>214970.95</v>
      </c>
      <c r="H21" s="87">
        <v>8.5999999999999993E-2</v>
      </c>
      <c r="I21" s="96">
        <f>G21*$H$13</f>
        <v>18487.501700000001</v>
      </c>
      <c r="J21" s="108"/>
      <c r="K21" s="109">
        <f>+C21*$C$208</f>
        <v>208333.33333333334</v>
      </c>
      <c r="L21" s="92">
        <v>8.5999999999999993E-2</v>
      </c>
      <c r="M21" s="95">
        <f>K21*$L$10</f>
        <v>17916.666666666668</v>
      </c>
      <c r="N21" s="108"/>
      <c r="O21" s="109">
        <f>+G21-K21</f>
        <v>6637.6166666666686</v>
      </c>
      <c r="P21" s="92">
        <v>8.5999999999999993E-2</v>
      </c>
      <c r="Q21" s="94">
        <f>O21*$P$10</f>
        <v>570.8350333333334</v>
      </c>
      <c r="R21" s="108"/>
      <c r="S21" s="109">
        <f>+C21-G21</f>
        <v>35029.049999999988</v>
      </c>
      <c r="T21" s="92">
        <v>8.5999999999999993E-2</v>
      </c>
      <c r="U21" s="91">
        <f>S21*$T$10</f>
        <v>3012.4982999999988</v>
      </c>
      <c r="W21" s="26" t="s">
        <v>21</v>
      </c>
    </row>
    <row r="22" spans="1:23" ht="15" x14ac:dyDescent="0.2">
      <c r="A22" s="117" t="s">
        <v>22</v>
      </c>
      <c r="B22" s="117"/>
      <c r="C22" s="25">
        <f>+[1]Begroting!C24</f>
        <v>0</v>
      </c>
      <c r="D22" s="87"/>
      <c r="E22" s="90">
        <f>SUM(C22*$D$13)</f>
        <v>0</v>
      </c>
      <c r="F22" s="112"/>
      <c r="G22" s="109">
        <f>SUM('[1]Maandelikse syfers'!D17:M17)</f>
        <v>0</v>
      </c>
      <c r="H22" s="87"/>
      <c r="I22" s="96">
        <f>G22*$H$13</f>
        <v>0</v>
      </c>
      <c r="J22" s="108"/>
      <c r="K22" s="109">
        <f>+C22*$C$208</f>
        <v>0</v>
      </c>
      <c r="L22" s="92"/>
      <c r="M22" s="95">
        <f>K22*$L$10</f>
        <v>0</v>
      </c>
      <c r="N22" s="108"/>
      <c r="O22" s="109">
        <f>+G22-K22</f>
        <v>0</v>
      </c>
      <c r="P22" s="92">
        <v>8.5999999999999993E-2</v>
      </c>
      <c r="Q22" s="94">
        <f>O22*$P$10</f>
        <v>0</v>
      </c>
      <c r="R22" s="108"/>
      <c r="S22" s="109">
        <f>+C22-G22</f>
        <v>0</v>
      </c>
      <c r="T22" s="92"/>
      <c r="U22" s="91">
        <f>S22*$T$10</f>
        <v>0</v>
      </c>
      <c r="V22" s="27"/>
      <c r="W22" s="26"/>
    </row>
    <row r="23" spans="1:23" ht="12.75" customHeight="1" x14ac:dyDescent="0.2">
      <c r="A23" s="40" t="s">
        <v>23</v>
      </c>
      <c r="B23" s="40"/>
      <c r="C23" s="25">
        <f>+[1]Begroting!C25</f>
        <v>2000</v>
      </c>
      <c r="D23" s="87">
        <v>8.5999999999999993E-2</v>
      </c>
      <c r="E23" s="90">
        <f>SUM(C23*$D$13)</f>
        <v>172</v>
      </c>
      <c r="F23" s="112"/>
      <c r="G23" s="109">
        <f>SUM('[1]Maandelikse syfers'!D18:M18)</f>
        <v>3930</v>
      </c>
      <c r="H23" s="87">
        <v>8.5999999999999993E-2</v>
      </c>
      <c r="I23" s="96">
        <f>G23*$H$13</f>
        <v>337.97999999999996</v>
      </c>
      <c r="J23" s="108"/>
      <c r="K23" s="109">
        <f>+C23*$C$208</f>
        <v>1666.6666666666667</v>
      </c>
      <c r="L23" s="92">
        <v>8.5999999999999993E-2</v>
      </c>
      <c r="M23" s="95">
        <f>K23*$L$10</f>
        <v>143.33333333333331</v>
      </c>
      <c r="N23" s="108"/>
      <c r="O23" s="109">
        <f>+G23-K23</f>
        <v>2263.333333333333</v>
      </c>
      <c r="P23" s="92">
        <v>8.5999999999999993E-2</v>
      </c>
      <c r="Q23" s="94">
        <f>O23*$P$10</f>
        <v>194.64666666666662</v>
      </c>
      <c r="R23" s="108"/>
      <c r="S23" s="109">
        <f>+C23-G23</f>
        <v>-1930</v>
      </c>
      <c r="T23" s="92">
        <v>8.5999999999999993E-2</v>
      </c>
      <c r="U23" s="91">
        <f>S23*$T$10</f>
        <v>-165.98</v>
      </c>
      <c r="V23" s="28"/>
      <c r="W23" s="26" t="s">
        <v>24</v>
      </c>
    </row>
    <row r="24" spans="1:23" ht="15" x14ac:dyDescent="0.2">
      <c r="A24" s="117" t="s">
        <v>25</v>
      </c>
      <c r="B24" s="117"/>
      <c r="C24" s="25">
        <f>+[1]Begroting!C26</f>
        <v>0</v>
      </c>
      <c r="D24" s="87"/>
      <c r="E24" s="90">
        <f>SUM(C24*$D$13)</f>
        <v>0</v>
      </c>
      <c r="F24" s="112"/>
      <c r="G24" s="109">
        <f>SUM('[1]Maandelikse syfers'!D19:M19)</f>
        <v>0</v>
      </c>
      <c r="H24" s="87"/>
      <c r="I24" s="96">
        <f>G24*$H$13</f>
        <v>0</v>
      </c>
      <c r="J24" s="108"/>
      <c r="K24" s="109">
        <f>+C24*$C$208</f>
        <v>0</v>
      </c>
      <c r="L24" s="92"/>
      <c r="M24" s="95">
        <f>K24*$L$10</f>
        <v>0</v>
      </c>
      <c r="N24" s="108"/>
      <c r="O24" s="109">
        <f>+G24-K24</f>
        <v>0</v>
      </c>
      <c r="P24" s="92"/>
      <c r="Q24" s="94">
        <f>O24*$P$10</f>
        <v>0</v>
      </c>
      <c r="R24" s="108"/>
      <c r="S24" s="109">
        <f>+C24-G24</f>
        <v>0</v>
      </c>
      <c r="T24" s="92"/>
      <c r="U24" s="91">
        <f>S24*$T$10</f>
        <v>0</v>
      </c>
      <c r="V24" s="29"/>
      <c r="W24" s="26"/>
    </row>
    <row r="25" spans="1:23" ht="15" x14ac:dyDescent="0.2">
      <c r="A25" s="40" t="s">
        <v>26</v>
      </c>
      <c r="B25" s="40"/>
      <c r="C25" s="25">
        <f>+[1]Begroting!C27</f>
        <v>0</v>
      </c>
      <c r="D25" s="87"/>
      <c r="E25" s="90">
        <f>SUM(C25*$D$13)</f>
        <v>0</v>
      </c>
      <c r="F25" s="112"/>
      <c r="G25" s="109">
        <f>SUM('[1]Maandelikse syfers'!D20:M20)</f>
        <v>0</v>
      </c>
      <c r="H25" s="87"/>
      <c r="I25" s="96">
        <f>G25*$H$13</f>
        <v>0</v>
      </c>
      <c r="J25" s="108"/>
      <c r="K25" s="109">
        <f>+C25*$C$208</f>
        <v>0</v>
      </c>
      <c r="L25" s="92"/>
      <c r="M25" s="95">
        <f>K25*$L$10</f>
        <v>0</v>
      </c>
      <c r="N25" s="108"/>
      <c r="O25" s="109">
        <f>+G25-K25</f>
        <v>0</v>
      </c>
      <c r="P25" s="92"/>
      <c r="Q25" s="94">
        <f>O25*$P$10</f>
        <v>0</v>
      </c>
      <c r="R25" s="108"/>
      <c r="S25" s="109">
        <f>+C25-G25</f>
        <v>0</v>
      </c>
      <c r="T25" s="92"/>
      <c r="U25" s="91">
        <f>S25*$T$10</f>
        <v>0</v>
      </c>
      <c r="V25" s="29"/>
      <c r="W25" s="26"/>
    </row>
    <row r="26" spans="1:23" ht="15" x14ac:dyDescent="0.2">
      <c r="A26" s="117" t="s">
        <v>27</v>
      </c>
      <c r="B26" s="117"/>
      <c r="C26" s="25">
        <f>+[1]Begroting!C28</f>
        <v>0</v>
      </c>
      <c r="D26" s="87"/>
      <c r="E26" s="90">
        <f>SUM(C26*$D$13)</f>
        <v>0</v>
      </c>
      <c r="F26" s="112"/>
      <c r="G26" s="109">
        <f>SUM('[1]Maandelikse syfers'!D21:M21)</f>
        <v>0</v>
      </c>
      <c r="H26" s="87"/>
      <c r="I26" s="96">
        <f>G26*$H$13</f>
        <v>0</v>
      </c>
      <c r="J26" s="108"/>
      <c r="K26" s="109">
        <f>+C26*$C$208</f>
        <v>0</v>
      </c>
      <c r="L26" s="92"/>
      <c r="M26" s="95">
        <f>K26*$L$10</f>
        <v>0</v>
      </c>
      <c r="N26" s="108"/>
      <c r="O26" s="109">
        <f>+G26-K26</f>
        <v>0</v>
      </c>
      <c r="P26" s="92"/>
      <c r="Q26" s="94">
        <f>O26*$P$10</f>
        <v>0</v>
      </c>
      <c r="R26" s="108"/>
      <c r="S26" s="109">
        <f>+C26-G26</f>
        <v>0</v>
      </c>
      <c r="T26" s="92"/>
      <c r="U26" s="91">
        <f>S26*$T$10</f>
        <v>0</v>
      </c>
      <c r="V26" s="29"/>
      <c r="W26" s="26"/>
    </row>
    <row r="27" spans="1:23" ht="15" x14ac:dyDescent="0.2">
      <c r="A27" s="40" t="s">
        <v>28</v>
      </c>
      <c r="B27" s="40"/>
      <c r="C27" s="25">
        <f>+[1]Begroting!C29</f>
        <v>0</v>
      </c>
      <c r="D27" s="87"/>
      <c r="E27" s="90">
        <f>SUM(C27*$D$13)</f>
        <v>0</v>
      </c>
      <c r="F27" s="112"/>
      <c r="G27" s="109">
        <f>SUM('[1]Maandelikse syfers'!D22:M22)</f>
        <v>0</v>
      </c>
      <c r="H27" s="87"/>
      <c r="I27" s="96">
        <f>G27*$H$13</f>
        <v>0</v>
      </c>
      <c r="J27" s="108"/>
      <c r="K27" s="109">
        <f>+C27*$C$208</f>
        <v>0</v>
      </c>
      <c r="L27" s="92"/>
      <c r="M27" s="95">
        <f>K27*$L$10</f>
        <v>0</v>
      </c>
      <c r="N27" s="108"/>
      <c r="O27" s="109">
        <f>+G27-K27</f>
        <v>0</v>
      </c>
      <c r="P27" s="92"/>
      <c r="Q27" s="94">
        <f>O27*$P$10</f>
        <v>0</v>
      </c>
      <c r="R27" s="108"/>
      <c r="S27" s="109">
        <f>+C27-G27</f>
        <v>0</v>
      </c>
      <c r="T27" s="92"/>
      <c r="U27" s="91">
        <f>S27*$T$10</f>
        <v>0</v>
      </c>
      <c r="V27" s="29"/>
      <c r="W27" s="26"/>
    </row>
    <row r="28" spans="1:23" ht="15" x14ac:dyDescent="0.2">
      <c r="A28" s="40" t="s">
        <v>29</v>
      </c>
      <c r="B28" s="40"/>
      <c r="C28" s="25">
        <f>+[1]Begroting!C30</f>
        <v>0</v>
      </c>
      <c r="D28" s="87"/>
      <c r="E28" s="90">
        <f>SUM(C28*$D$13)</f>
        <v>0</v>
      </c>
      <c r="F28" s="112"/>
      <c r="G28" s="109">
        <f>SUM('[1]Maandelikse syfers'!D23:M23)</f>
        <v>0</v>
      </c>
      <c r="H28" s="87"/>
      <c r="I28" s="96">
        <f>G28*$H$13</f>
        <v>0</v>
      </c>
      <c r="J28" s="108"/>
      <c r="K28" s="109">
        <f>+C28*$C$208</f>
        <v>0</v>
      </c>
      <c r="L28" s="92"/>
      <c r="M28" s="95">
        <f>K28*$L$10</f>
        <v>0</v>
      </c>
      <c r="N28" s="108"/>
      <c r="O28" s="109">
        <f>+G28-K28</f>
        <v>0</v>
      </c>
      <c r="P28" s="92"/>
      <c r="Q28" s="94">
        <f>O28*$P$10</f>
        <v>0</v>
      </c>
      <c r="R28" s="108"/>
      <c r="S28" s="109">
        <f>+C28-G28</f>
        <v>0</v>
      </c>
      <c r="T28" s="92"/>
      <c r="U28" s="91">
        <f>S28*$T$10</f>
        <v>0</v>
      </c>
      <c r="V28" s="29"/>
      <c r="W28" s="26"/>
    </row>
    <row r="29" spans="1:23" ht="15" x14ac:dyDescent="0.2">
      <c r="A29" s="60" t="s">
        <v>30</v>
      </c>
      <c r="B29" s="60"/>
      <c r="C29" s="23"/>
      <c r="D29" s="87"/>
      <c r="E29" s="90">
        <f>SUM(C29*$D$13)</f>
        <v>0</v>
      </c>
      <c r="F29" s="112"/>
      <c r="G29" s="141"/>
      <c r="H29" s="87"/>
      <c r="I29" s="96">
        <f>G29*$H$13</f>
        <v>0</v>
      </c>
      <c r="J29" s="108"/>
      <c r="K29" s="141"/>
      <c r="L29" s="92"/>
      <c r="M29" s="95">
        <f>K29*$L$10</f>
        <v>0</v>
      </c>
      <c r="N29" s="108"/>
      <c r="O29" s="141"/>
      <c r="P29" s="92"/>
      <c r="Q29" s="94">
        <f>O29*$P$10</f>
        <v>0</v>
      </c>
      <c r="R29" s="108"/>
      <c r="S29" s="141"/>
      <c r="T29" s="92"/>
      <c r="U29" s="91">
        <f>S29*$T$10</f>
        <v>0</v>
      </c>
      <c r="V29" s="29"/>
      <c r="W29" s="26"/>
    </row>
    <row r="30" spans="1:23" ht="15" hidden="1" x14ac:dyDescent="0.2">
      <c r="A30" s="117" t="s">
        <v>31</v>
      </c>
      <c r="B30" s="117"/>
      <c r="C30" s="25">
        <f>+[1]Begroting!C33</f>
        <v>0</v>
      </c>
      <c r="D30" s="87"/>
      <c r="E30" s="90">
        <f>SUM(C30*$D$13)</f>
        <v>0</v>
      </c>
      <c r="F30" s="112"/>
      <c r="G30" s="109">
        <f>SUM('[1]Maandelikse syfers'!D25:M25)</f>
        <v>0</v>
      </c>
      <c r="H30" s="87"/>
      <c r="I30" s="96">
        <f>G30*$H$13</f>
        <v>0</v>
      </c>
      <c r="J30" s="108"/>
      <c r="K30" s="109">
        <f>+C30*$C$208</f>
        <v>0</v>
      </c>
      <c r="L30" s="92"/>
      <c r="M30" s="95">
        <f>K30*$L$10</f>
        <v>0</v>
      </c>
      <c r="N30" s="108"/>
      <c r="O30" s="109">
        <f>+G30-K30</f>
        <v>0</v>
      </c>
      <c r="P30" s="92"/>
      <c r="Q30" s="94">
        <f>O30*$P$10</f>
        <v>0</v>
      </c>
      <c r="R30" s="108"/>
      <c r="S30" s="109">
        <f>+C30-G30</f>
        <v>0</v>
      </c>
      <c r="T30" s="92"/>
      <c r="U30" s="91">
        <f>S30*$T$10</f>
        <v>0</v>
      </c>
      <c r="V30" s="29"/>
      <c r="W30" s="26"/>
    </row>
    <row r="31" spans="1:23" ht="15" x14ac:dyDescent="0.2">
      <c r="A31" s="117" t="s">
        <v>32</v>
      </c>
      <c r="B31" s="117"/>
      <c r="C31" s="25">
        <f>+[1]Begroting!C34</f>
        <v>0</v>
      </c>
      <c r="D31" s="87"/>
      <c r="E31" s="90">
        <f>SUM(C31*$D$13)</f>
        <v>0</v>
      </c>
      <c r="F31" s="112"/>
      <c r="G31" s="109">
        <f>SUM('[1]Maandelikse syfers'!D26:M26)</f>
        <v>0</v>
      </c>
      <c r="H31" s="87"/>
      <c r="I31" s="96">
        <f>G31*$H$13</f>
        <v>0</v>
      </c>
      <c r="J31" s="108"/>
      <c r="K31" s="109">
        <f>+C31*$C$208</f>
        <v>0</v>
      </c>
      <c r="L31" s="92"/>
      <c r="M31" s="95">
        <f>K31*$L$10</f>
        <v>0</v>
      </c>
      <c r="N31" s="108"/>
      <c r="O31" s="109">
        <f>+G31-K31</f>
        <v>0</v>
      </c>
      <c r="P31" s="92"/>
      <c r="Q31" s="94">
        <f>O31*$P$10</f>
        <v>0</v>
      </c>
      <c r="R31" s="108"/>
      <c r="S31" s="109">
        <f>+C31-G31</f>
        <v>0</v>
      </c>
      <c r="T31" s="92"/>
      <c r="U31" s="91">
        <f>S31*$T$10</f>
        <v>0</v>
      </c>
      <c r="V31" s="29"/>
      <c r="W31" s="26"/>
    </row>
    <row r="32" spans="1:23" ht="15" hidden="1" x14ac:dyDescent="0.2">
      <c r="A32" s="117" t="s">
        <v>33</v>
      </c>
      <c r="B32" s="117"/>
      <c r="C32" s="25">
        <f>+[1]Begroting!C35</f>
        <v>0</v>
      </c>
      <c r="D32" s="87"/>
      <c r="E32" s="90">
        <f>SUM(C32*$D$13)</f>
        <v>0</v>
      </c>
      <c r="F32" s="112"/>
      <c r="G32" s="109">
        <f>SUM('[1]Maandelikse syfers'!D27:M27)</f>
        <v>0</v>
      </c>
      <c r="H32" s="87"/>
      <c r="I32" s="96">
        <f>G32*$H$13</f>
        <v>0</v>
      </c>
      <c r="J32" s="108"/>
      <c r="K32" s="109">
        <f>+C32*$C$208</f>
        <v>0</v>
      </c>
      <c r="L32" s="92"/>
      <c r="M32" s="95">
        <f>K32*$L$10</f>
        <v>0</v>
      </c>
      <c r="N32" s="108"/>
      <c r="O32" s="109">
        <f>+G32-K32</f>
        <v>0</v>
      </c>
      <c r="P32" s="92"/>
      <c r="Q32" s="94">
        <f>O32*$P$10</f>
        <v>0</v>
      </c>
      <c r="R32" s="108"/>
      <c r="S32" s="109">
        <f>+C32-G32</f>
        <v>0</v>
      </c>
      <c r="T32" s="92"/>
      <c r="U32" s="91">
        <f>S32*$T$10</f>
        <v>0</v>
      </c>
      <c r="V32" s="29"/>
      <c r="W32" s="26"/>
    </row>
    <row r="33" spans="1:23" ht="15" hidden="1" x14ac:dyDescent="0.2">
      <c r="A33" s="117" t="s">
        <v>34</v>
      </c>
      <c r="B33" s="117"/>
      <c r="C33" s="25">
        <f>+[1]Begroting!C36</f>
        <v>0</v>
      </c>
      <c r="D33" s="87"/>
      <c r="E33" s="90">
        <f>SUM(C33*$D$13)</f>
        <v>0</v>
      </c>
      <c r="F33" s="112"/>
      <c r="G33" s="109">
        <f>SUM('[1]Maandelikse syfers'!D28:M28)</f>
        <v>0</v>
      </c>
      <c r="H33" s="87"/>
      <c r="I33" s="96">
        <f>G33*$H$13</f>
        <v>0</v>
      </c>
      <c r="J33" s="108"/>
      <c r="K33" s="109">
        <f>+C33*$C$208</f>
        <v>0</v>
      </c>
      <c r="L33" s="92"/>
      <c r="M33" s="95">
        <f>K33*$L$10</f>
        <v>0</v>
      </c>
      <c r="N33" s="108"/>
      <c r="O33" s="109">
        <f>+G33-K33</f>
        <v>0</v>
      </c>
      <c r="P33" s="92"/>
      <c r="Q33" s="94">
        <f>O33*$P$10</f>
        <v>0</v>
      </c>
      <c r="R33" s="108"/>
      <c r="S33" s="109">
        <f>+C33-G33</f>
        <v>0</v>
      </c>
      <c r="T33" s="92"/>
      <c r="U33" s="91">
        <f>S33*$T$10</f>
        <v>0</v>
      </c>
      <c r="V33" s="29"/>
      <c r="W33" s="26"/>
    </row>
    <row r="34" spans="1:23" ht="15" x14ac:dyDescent="0.2">
      <c r="A34" s="117" t="s">
        <v>35</v>
      </c>
      <c r="B34" s="117"/>
      <c r="C34" s="25">
        <f>+[1]Begroting!C37</f>
        <v>0</v>
      </c>
      <c r="D34" s="87"/>
      <c r="E34" s="90">
        <f>SUM(C34*$D$13)</f>
        <v>0</v>
      </c>
      <c r="F34" s="112"/>
      <c r="G34" s="109">
        <f>SUM('[1]Maandelikse syfers'!D29:M29)</f>
        <v>0</v>
      </c>
      <c r="H34" s="87"/>
      <c r="I34" s="96">
        <f>G34*$H$13</f>
        <v>0</v>
      </c>
      <c r="J34" s="108"/>
      <c r="K34" s="109">
        <f>+C34*$C$208</f>
        <v>0</v>
      </c>
      <c r="L34" s="92"/>
      <c r="M34" s="95">
        <f>K34*$L$10</f>
        <v>0</v>
      </c>
      <c r="N34" s="108"/>
      <c r="O34" s="109">
        <f>+G34-K34</f>
        <v>0</v>
      </c>
      <c r="P34" s="92"/>
      <c r="Q34" s="94">
        <f>O34*$P$10</f>
        <v>0</v>
      </c>
      <c r="R34" s="108"/>
      <c r="S34" s="109">
        <f>+C34-G34</f>
        <v>0</v>
      </c>
      <c r="T34" s="92"/>
      <c r="U34" s="91">
        <f>S34*$T$10</f>
        <v>0</v>
      </c>
      <c r="V34" s="29"/>
      <c r="W34" s="26"/>
    </row>
    <row r="35" spans="1:23" ht="15" hidden="1" x14ac:dyDescent="0.2">
      <c r="A35" s="117" t="s">
        <v>36</v>
      </c>
      <c r="B35" s="117"/>
      <c r="C35" s="25">
        <f>+[1]Begroting!C38</f>
        <v>0</v>
      </c>
      <c r="D35" s="87"/>
      <c r="E35" s="90">
        <f>SUM(C35*$D$13)</f>
        <v>0</v>
      </c>
      <c r="F35" s="112"/>
      <c r="G35" s="109">
        <f>SUM('[1]Maandelikse syfers'!D30:M30)</f>
        <v>0</v>
      </c>
      <c r="H35" s="87"/>
      <c r="I35" s="96">
        <f>G35*$H$13</f>
        <v>0</v>
      </c>
      <c r="J35" s="108"/>
      <c r="K35" s="109">
        <f>+C35*$C$208</f>
        <v>0</v>
      </c>
      <c r="L35" s="92"/>
      <c r="M35" s="95">
        <f>K35*$L$10</f>
        <v>0</v>
      </c>
      <c r="N35" s="108"/>
      <c r="O35" s="109">
        <f>+G35-K35</f>
        <v>0</v>
      </c>
      <c r="P35" s="92"/>
      <c r="Q35" s="94">
        <f>O35*$P$10</f>
        <v>0</v>
      </c>
      <c r="R35" s="108"/>
      <c r="S35" s="109">
        <f>+C35-G35</f>
        <v>0</v>
      </c>
      <c r="T35" s="92"/>
      <c r="U35" s="91">
        <f>S35*$T$10</f>
        <v>0</v>
      </c>
      <c r="V35" s="29"/>
      <c r="W35" s="26"/>
    </row>
    <row r="36" spans="1:23" ht="15" x14ac:dyDescent="0.2">
      <c r="A36" s="117" t="s">
        <v>37</v>
      </c>
      <c r="B36" s="117"/>
      <c r="C36" s="25">
        <f>+[1]Begroting!C39</f>
        <v>0</v>
      </c>
      <c r="D36" s="87"/>
      <c r="E36" s="90">
        <f>SUM(C36*$D$13)</f>
        <v>0</v>
      </c>
      <c r="F36" s="112"/>
      <c r="G36" s="109">
        <f>SUM('[1]Maandelikse syfers'!D31:M31)</f>
        <v>0</v>
      </c>
      <c r="H36" s="87"/>
      <c r="I36" s="96">
        <f>G36*$H$13</f>
        <v>0</v>
      </c>
      <c r="J36" s="108"/>
      <c r="K36" s="109">
        <f>+C36*$C$208</f>
        <v>0</v>
      </c>
      <c r="L36" s="92"/>
      <c r="M36" s="95">
        <f>K36*$L$10</f>
        <v>0</v>
      </c>
      <c r="N36" s="108"/>
      <c r="O36" s="109">
        <f>+G36-K36</f>
        <v>0</v>
      </c>
      <c r="P36" s="92"/>
      <c r="Q36" s="94">
        <f>O36*$P$10</f>
        <v>0</v>
      </c>
      <c r="R36" s="108"/>
      <c r="S36" s="109">
        <f>+C36-G36</f>
        <v>0</v>
      </c>
      <c r="T36" s="92"/>
      <c r="U36" s="91">
        <f>S36*$T$10</f>
        <v>0</v>
      </c>
      <c r="V36" s="29"/>
      <c r="W36" s="26"/>
    </row>
    <row r="37" spans="1:23" ht="15" x14ac:dyDescent="0.2">
      <c r="A37" s="117" t="s">
        <v>38</v>
      </c>
      <c r="B37" s="117"/>
      <c r="C37" s="25">
        <f>+[1]Begroting!C40</f>
        <v>0</v>
      </c>
      <c r="D37" s="87"/>
      <c r="E37" s="90">
        <f>SUM(C37*$D$13)</f>
        <v>0</v>
      </c>
      <c r="F37" s="112"/>
      <c r="G37" s="109">
        <f>SUM('[1]Maandelikse syfers'!D32:M32)</f>
        <v>0</v>
      </c>
      <c r="H37" s="87"/>
      <c r="I37" s="96">
        <f>G37*$H$13</f>
        <v>0</v>
      </c>
      <c r="J37" s="108"/>
      <c r="K37" s="109">
        <f>+C37*$C$208</f>
        <v>0</v>
      </c>
      <c r="L37" s="92"/>
      <c r="M37" s="95">
        <f>K37*$L$10</f>
        <v>0</v>
      </c>
      <c r="N37" s="108"/>
      <c r="O37" s="109">
        <f>+G37-K37</f>
        <v>0</v>
      </c>
      <c r="P37" s="92"/>
      <c r="Q37" s="94">
        <f>O37*$P$10</f>
        <v>0</v>
      </c>
      <c r="R37" s="108"/>
      <c r="S37" s="109">
        <f>+C37-G37</f>
        <v>0</v>
      </c>
      <c r="T37" s="92"/>
      <c r="U37" s="91">
        <f>S37*$T$10</f>
        <v>0</v>
      </c>
      <c r="V37" s="29"/>
      <c r="W37" s="26"/>
    </row>
    <row r="38" spans="1:23" ht="15" x14ac:dyDescent="0.2">
      <c r="A38" s="117" t="s">
        <v>39</v>
      </c>
      <c r="B38" s="117"/>
      <c r="C38" s="25">
        <f>+[1]Begroting!C41</f>
        <v>0</v>
      </c>
      <c r="D38" s="87"/>
      <c r="E38" s="90">
        <f>SUM(C38*$D$13)</f>
        <v>0</v>
      </c>
      <c r="F38" s="112"/>
      <c r="G38" s="109">
        <f>SUM('[1]Maandelikse syfers'!D33:M33)</f>
        <v>0</v>
      </c>
      <c r="H38" s="87"/>
      <c r="I38" s="96">
        <f>G38*$H$13</f>
        <v>0</v>
      </c>
      <c r="J38" s="108"/>
      <c r="K38" s="109">
        <f>+C38*$C$208</f>
        <v>0</v>
      </c>
      <c r="L38" s="92"/>
      <c r="M38" s="95">
        <f>K38*$L$10</f>
        <v>0</v>
      </c>
      <c r="N38" s="108"/>
      <c r="O38" s="109">
        <f>+G38-K38</f>
        <v>0</v>
      </c>
      <c r="P38" s="92"/>
      <c r="Q38" s="94">
        <f>O38*$P$10</f>
        <v>0</v>
      </c>
      <c r="R38" s="108"/>
      <c r="S38" s="109">
        <f>+C38-G38</f>
        <v>0</v>
      </c>
      <c r="T38" s="92"/>
      <c r="U38" s="91">
        <f>S38*$T$10</f>
        <v>0</v>
      </c>
      <c r="V38" s="29"/>
      <c r="W38" s="26"/>
    </row>
    <row r="39" spans="1:23" ht="15" x14ac:dyDescent="0.2">
      <c r="A39" s="117" t="s">
        <v>40</v>
      </c>
      <c r="B39" s="117"/>
      <c r="C39" s="25">
        <f>+[1]Begroting!C42</f>
        <v>0</v>
      </c>
      <c r="D39" s="87"/>
      <c r="E39" s="90">
        <f>SUM(C39*$D$13)</f>
        <v>0</v>
      </c>
      <c r="F39" s="112"/>
      <c r="G39" s="109">
        <f>SUM('[1]Maandelikse syfers'!D34:M34)</f>
        <v>0</v>
      </c>
      <c r="H39" s="87"/>
      <c r="I39" s="96">
        <f>G39*$H$13</f>
        <v>0</v>
      </c>
      <c r="J39" s="108"/>
      <c r="K39" s="109">
        <f>+C39*$C$208</f>
        <v>0</v>
      </c>
      <c r="L39" s="92"/>
      <c r="M39" s="95">
        <f>K39*$L$10</f>
        <v>0</v>
      </c>
      <c r="N39" s="108"/>
      <c r="O39" s="109">
        <f>+G39-K39</f>
        <v>0</v>
      </c>
      <c r="P39" s="92"/>
      <c r="Q39" s="94">
        <f>O39*$P$10</f>
        <v>0</v>
      </c>
      <c r="R39" s="108"/>
      <c r="S39" s="109">
        <f>+C39-G39</f>
        <v>0</v>
      </c>
      <c r="T39" s="92"/>
      <c r="U39" s="91">
        <f>S39*$T$10</f>
        <v>0</v>
      </c>
      <c r="V39" s="29"/>
      <c r="W39" s="26"/>
    </row>
    <row r="40" spans="1:23" ht="15" x14ac:dyDescent="0.2">
      <c r="A40" s="40" t="s">
        <v>41</v>
      </c>
      <c r="B40" s="40"/>
      <c r="C40" s="25">
        <f>+[1]Begroting!C43</f>
        <v>0</v>
      </c>
      <c r="D40" s="87"/>
      <c r="E40" s="90">
        <f>SUM(C40*$D$13)</f>
        <v>0</v>
      </c>
      <c r="F40" s="112"/>
      <c r="G40" s="109">
        <f>SUM('[1]Maandelikse syfers'!D35:M35)</f>
        <v>0</v>
      </c>
      <c r="H40" s="87"/>
      <c r="I40" s="96">
        <f>G40*$H$13</f>
        <v>0</v>
      </c>
      <c r="J40" s="108"/>
      <c r="K40" s="109">
        <f>+C40*$C$208</f>
        <v>0</v>
      </c>
      <c r="L40" s="92"/>
      <c r="M40" s="95">
        <f>K40*$L$10</f>
        <v>0</v>
      </c>
      <c r="N40" s="108"/>
      <c r="O40" s="109">
        <f>+G40-K40</f>
        <v>0</v>
      </c>
      <c r="P40" s="92"/>
      <c r="Q40" s="94">
        <f>O40*$P$10</f>
        <v>0</v>
      </c>
      <c r="R40" s="108"/>
      <c r="S40" s="109">
        <f>+C40-G40</f>
        <v>0</v>
      </c>
      <c r="T40" s="92"/>
      <c r="U40" s="91">
        <f>S40*$T$10</f>
        <v>0</v>
      </c>
      <c r="V40" s="29"/>
      <c r="W40" s="26"/>
    </row>
    <row r="41" spans="1:23" ht="15" hidden="1" x14ac:dyDescent="0.2">
      <c r="A41" s="40" t="s">
        <v>42</v>
      </c>
      <c r="B41" s="40"/>
      <c r="C41" s="25">
        <f>+[1]Begroting!C44</f>
        <v>0</v>
      </c>
      <c r="D41" s="87"/>
      <c r="E41" s="90">
        <f>SUM(C41*$D$13)</f>
        <v>0</v>
      </c>
      <c r="F41" s="112"/>
      <c r="G41" s="109">
        <f>SUM('[1]Maandelikse syfers'!D36:M36)</f>
        <v>0</v>
      </c>
      <c r="H41" s="87"/>
      <c r="I41" s="96">
        <f>G41*$H$13</f>
        <v>0</v>
      </c>
      <c r="J41" s="108"/>
      <c r="K41" s="109">
        <f>+C41*$C$208</f>
        <v>0</v>
      </c>
      <c r="L41" s="92"/>
      <c r="M41" s="95">
        <f>K41*$L$10</f>
        <v>0</v>
      </c>
      <c r="N41" s="108"/>
      <c r="O41" s="109">
        <f>+G41-K41</f>
        <v>0</v>
      </c>
      <c r="P41" s="92"/>
      <c r="Q41" s="94">
        <f>O41*$P$10</f>
        <v>0</v>
      </c>
      <c r="R41" s="108"/>
      <c r="S41" s="109">
        <f>+C41-G41</f>
        <v>0</v>
      </c>
      <c r="T41" s="92"/>
      <c r="U41" s="91">
        <f>S41*$T$10</f>
        <v>0</v>
      </c>
      <c r="V41" s="29"/>
      <c r="W41" s="26"/>
    </row>
    <row r="42" spans="1:23" ht="15" hidden="1" x14ac:dyDescent="0.2">
      <c r="A42" s="40" t="s">
        <v>43</v>
      </c>
      <c r="B42" s="40"/>
      <c r="C42" s="25">
        <f>+[1]Begroting!C45</f>
        <v>0</v>
      </c>
      <c r="D42" s="87"/>
      <c r="E42" s="90">
        <f>SUM(C42*$D$13)</f>
        <v>0</v>
      </c>
      <c r="F42" s="112"/>
      <c r="G42" s="109">
        <f>SUM('[1]Maandelikse syfers'!D37:M37)</f>
        <v>0</v>
      </c>
      <c r="H42" s="87"/>
      <c r="I42" s="96">
        <f>G42*$H$13</f>
        <v>0</v>
      </c>
      <c r="J42" s="108"/>
      <c r="K42" s="109">
        <f>+C42*$C$208</f>
        <v>0</v>
      </c>
      <c r="L42" s="92"/>
      <c r="M42" s="95">
        <f>K42*$L$10</f>
        <v>0</v>
      </c>
      <c r="N42" s="108"/>
      <c r="O42" s="109">
        <f>+G42-K42</f>
        <v>0</v>
      </c>
      <c r="P42" s="92"/>
      <c r="Q42" s="94">
        <f>O42*$P$10</f>
        <v>0</v>
      </c>
      <c r="R42" s="108"/>
      <c r="S42" s="109">
        <f>+C42-G42</f>
        <v>0</v>
      </c>
      <c r="T42" s="92"/>
      <c r="U42" s="91">
        <f>S42*$T$10</f>
        <v>0</v>
      </c>
      <c r="V42" s="29"/>
      <c r="W42" s="26"/>
    </row>
    <row r="43" spans="1:23" ht="15" hidden="1" x14ac:dyDescent="0.2">
      <c r="A43" s="40" t="s">
        <v>44</v>
      </c>
      <c r="B43" s="40"/>
      <c r="C43" s="25">
        <f>+[1]Begroting!C46</f>
        <v>0</v>
      </c>
      <c r="D43" s="87"/>
      <c r="E43" s="90">
        <f>SUM(C43*$D$13)</f>
        <v>0</v>
      </c>
      <c r="F43" s="112"/>
      <c r="G43" s="109">
        <f>SUM('[1]Maandelikse syfers'!D38:M38)</f>
        <v>0</v>
      </c>
      <c r="H43" s="87"/>
      <c r="I43" s="96">
        <f>G43*$H$13</f>
        <v>0</v>
      </c>
      <c r="J43" s="108"/>
      <c r="K43" s="109">
        <f>+C43*$C$208</f>
        <v>0</v>
      </c>
      <c r="L43" s="92"/>
      <c r="M43" s="95">
        <f>K43*$L$10</f>
        <v>0</v>
      </c>
      <c r="N43" s="108"/>
      <c r="O43" s="109">
        <f>+G43-K43</f>
        <v>0</v>
      </c>
      <c r="P43" s="92"/>
      <c r="Q43" s="94">
        <f>O43*$P$10</f>
        <v>0</v>
      </c>
      <c r="R43" s="108"/>
      <c r="S43" s="109">
        <f>+C43-G43</f>
        <v>0</v>
      </c>
      <c r="T43" s="92"/>
      <c r="U43" s="91">
        <f>S43*$T$10</f>
        <v>0</v>
      </c>
      <c r="V43" s="29"/>
      <c r="W43" s="26"/>
    </row>
    <row r="44" spans="1:23" ht="15" hidden="1" x14ac:dyDescent="0.2">
      <c r="A44" s="40" t="s">
        <v>45</v>
      </c>
      <c r="B44" s="40"/>
      <c r="C44" s="25">
        <f>+[1]Begroting!C47</f>
        <v>0</v>
      </c>
      <c r="D44" s="87"/>
      <c r="E44" s="90">
        <f>SUM(C44*$D$13)</f>
        <v>0</v>
      </c>
      <c r="F44" s="112"/>
      <c r="G44" s="109">
        <f>SUM('[1]Maandelikse syfers'!D39:M39)</f>
        <v>0</v>
      </c>
      <c r="H44" s="87"/>
      <c r="I44" s="96">
        <f>G44*$H$13</f>
        <v>0</v>
      </c>
      <c r="J44" s="108"/>
      <c r="K44" s="109">
        <f>+C44*$C$208</f>
        <v>0</v>
      </c>
      <c r="L44" s="92"/>
      <c r="M44" s="95">
        <f>K44*$L$10</f>
        <v>0</v>
      </c>
      <c r="N44" s="108"/>
      <c r="O44" s="109">
        <f>+G44-K44</f>
        <v>0</v>
      </c>
      <c r="P44" s="92"/>
      <c r="Q44" s="94">
        <f>O44*$P$10</f>
        <v>0</v>
      </c>
      <c r="R44" s="108"/>
      <c r="S44" s="109">
        <f>+C44-G44</f>
        <v>0</v>
      </c>
      <c r="T44" s="92"/>
      <c r="U44" s="91">
        <f>S44*$T$10</f>
        <v>0</v>
      </c>
      <c r="V44" s="29"/>
      <c r="W44" s="26"/>
    </row>
    <row r="45" spans="1:23" ht="15" hidden="1" x14ac:dyDescent="0.2">
      <c r="A45" s="40" t="s">
        <v>46</v>
      </c>
      <c r="B45" s="40"/>
      <c r="C45" s="25">
        <f>+[1]Begroting!C48</f>
        <v>0</v>
      </c>
      <c r="D45" s="87"/>
      <c r="E45" s="90">
        <f>SUM(C45*$D$13)</f>
        <v>0</v>
      </c>
      <c r="F45" s="112"/>
      <c r="G45" s="109">
        <f>SUM('[1]Maandelikse syfers'!D40:M40)</f>
        <v>0</v>
      </c>
      <c r="H45" s="87"/>
      <c r="I45" s="96">
        <f>G45*$H$13</f>
        <v>0</v>
      </c>
      <c r="J45" s="108"/>
      <c r="K45" s="109">
        <f>+C45*$C$208</f>
        <v>0</v>
      </c>
      <c r="L45" s="92"/>
      <c r="M45" s="95">
        <f>K45*$L$10</f>
        <v>0</v>
      </c>
      <c r="N45" s="108"/>
      <c r="O45" s="109">
        <f>+G45-K45</f>
        <v>0</v>
      </c>
      <c r="P45" s="92"/>
      <c r="Q45" s="94">
        <f>O45*$P$10</f>
        <v>0</v>
      </c>
      <c r="R45" s="108"/>
      <c r="S45" s="109">
        <f>+C45-G45</f>
        <v>0</v>
      </c>
      <c r="T45" s="92"/>
      <c r="U45" s="91">
        <f>S45*$T$10</f>
        <v>0</v>
      </c>
      <c r="V45" s="29"/>
      <c r="W45" s="26"/>
    </row>
    <row r="46" spans="1:23" ht="15" hidden="1" x14ac:dyDescent="0.2">
      <c r="A46" s="40" t="s">
        <v>47</v>
      </c>
      <c r="B46" s="40"/>
      <c r="C46" s="25">
        <f>+[1]Begroting!C49</f>
        <v>0</v>
      </c>
      <c r="D46" s="87"/>
      <c r="E46" s="90">
        <f>SUM(C46*$D$13)</f>
        <v>0</v>
      </c>
      <c r="F46" s="112"/>
      <c r="G46" s="109">
        <f>SUM('[1]Maandelikse syfers'!D41:M41)</f>
        <v>0</v>
      </c>
      <c r="H46" s="87"/>
      <c r="I46" s="96">
        <f>G46*$H$13</f>
        <v>0</v>
      </c>
      <c r="J46" s="108"/>
      <c r="K46" s="109">
        <f>+C46*$C$208</f>
        <v>0</v>
      </c>
      <c r="L46" s="92"/>
      <c r="M46" s="95">
        <f>K46*$L$10</f>
        <v>0</v>
      </c>
      <c r="N46" s="108"/>
      <c r="O46" s="109">
        <f>+G46-K46</f>
        <v>0</v>
      </c>
      <c r="P46" s="92"/>
      <c r="Q46" s="94">
        <f>O46*$P$10</f>
        <v>0</v>
      </c>
      <c r="R46" s="108"/>
      <c r="S46" s="109">
        <f>+C46-G46</f>
        <v>0</v>
      </c>
      <c r="T46" s="92"/>
      <c r="U46" s="91">
        <f>S46*$T$10</f>
        <v>0</v>
      </c>
      <c r="V46" s="29"/>
      <c r="W46" s="26"/>
    </row>
    <row r="47" spans="1:23" ht="15" hidden="1" x14ac:dyDescent="0.2">
      <c r="A47" s="40" t="s">
        <v>48</v>
      </c>
      <c r="B47" s="40"/>
      <c r="C47" s="25">
        <f>+[1]Begroting!C50</f>
        <v>0</v>
      </c>
      <c r="D47" s="87"/>
      <c r="E47" s="90">
        <f>SUM(C47*$D$13)</f>
        <v>0</v>
      </c>
      <c r="F47" s="112"/>
      <c r="G47" s="109">
        <f>SUM('[1]Maandelikse syfers'!D42:M42)</f>
        <v>0</v>
      </c>
      <c r="H47" s="87"/>
      <c r="I47" s="96">
        <f>G47*$H$13</f>
        <v>0</v>
      </c>
      <c r="J47" s="108"/>
      <c r="K47" s="109">
        <f>+C47*$C$208</f>
        <v>0</v>
      </c>
      <c r="L47" s="92"/>
      <c r="M47" s="95">
        <f>K47*$L$10</f>
        <v>0</v>
      </c>
      <c r="N47" s="108"/>
      <c r="O47" s="109">
        <f>+G47-K47</f>
        <v>0</v>
      </c>
      <c r="P47" s="92"/>
      <c r="Q47" s="94">
        <f>O47*$P$10</f>
        <v>0</v>
      </c>
      <c r="R47" s="108"/>
      <c r="S47" s="109">
        <f>+C47-G47</f>
        <v>0</v>
      </c>
      <c r="T47" s="92"/>
      <c r="U47" s="91">
        <f>S47*$T$10</f>
        <v>0</v>
      </c>
      <c r="V47" s="29"/>
      <c r="W47" s="26"/>
    </row>
    <row r="48" spans="1:23" ht="15" hidden="1" x14ac:dyDescent="0.2">
      <c r="A48" s="40" t="s">
        <v>49</v>
      </c>
      <c r="B48" s="40"/>
      <c r="C48" s="25">
        <f>+[1]Begroting!C51</f>
        <v>0</v>
      </c>
      <c r="D48" s="87"/>
      <c r="E48" s="90">
        <f>SUM(C48*$D$13)</f>
        <v>0</v>
      </c>
      <c r="F48" s="112"/>
      <c r="G48" s="109">
        <f>SUM('[1]Maandelikse syfers'!D43:M43)</f>
        <v>0</v>
      </c>
      <c r="H48" s="87"/>
      <c r="I48" s="96">
        <f>G48*$H$13</f>
        <v>0</v>
      </c>
      <c r="J48" s="108"/>
      <c r="K48" s="109">
        <f>+C48*$C$208</f>
        <v>0</v>
      </c>
      <c r="L48" s="92"/>
      <c r="M48" s="95">
        <f>K48*$L$10</f>
        <v>0</v>
      </c>
      <c r="N48" s="108"/>
      <c r="O48" s="109">
        <f>+G48-K48</f>
        <v>0</v>
      </c>
      <c r="P48" s="92"/>
      <c r="Q48" s="94">
        <f>O48*$P$10</f>
        <v>0</v>
      </c>
      <c r="R48" s="108"/>
      <c r="S48" s="109">
        <f>+C48-G48</f>
        <v>0</v>
      </c>
      <c r="T48" s="92"/>
      <c r="U48" s="91">
        <f>S48*$T$10</f>
        <v>0</v>
      </c>
      <c r="V48" s="29"/>
      <c r="W48" s="26"/>
    </row>
    <row r="49" spans="1:26" ht="15" hidden="1" x14ac:dyDescent="0.2">
      <c r="A49" s="40" t="s">
        <v>50</v>
      </c>
      <c r="B49" s="40"/>
      <c r="C49" s="25">
        <f>+[1]Begroting!C52</f>
        <v>0</v>
      </c>
      <c r="D49" s="87"/>
      <c r="E49" s="90">
        <f>SUM(C49*$D$13)</f>
        <v>0</v>
      </c>
      <c r="F49" s="112"/>
      <c r="G49" s="109">
        <f>SUM('[1]Maandelikse syfers'!D44:M44)</f>
        <v>0</v>
      </c>
      <c r="H49" s="87"/>
      <c r="I49" s="96">
        <f>G49*$H$13</f>
        <v>0</v>
      </c>
      <c r="J49" s="108"/>
      <c r="K49" s="109">
        <f>+C49*$C$208</f>
        <v>0</v>
      </c>
      <c r="L49" s="92"/>
      <c r="M49" s="95">
        <f>K49*$L$10</f>
        <v>0</v>
      </c>
      <c r="N49" s="108"/>
      <c r="O49" s="109">
        <f>+G49-K49</f>
        <v>0</v>
      </c>
      <c r="P49" s="92"/>
      <c r="Q49" s="94">
        <f>O49*$P$10</f>
        <v>0</v>
      </c>
      <c r="R49" s="108"/>
      <c r="S49" s="109">
        <f>+C49-G49</f>
        <v>0</v>
      </c>
      <c r="T49" s="92"/>
      <c r="U49" s="91">
        <f>S49*$T$10</f>
        <v>0</v>
      </c>
      <c r="V49" s="29"/>
      <c r="W49" s="26"/>
    </row>
    <row r="50" spans="1:26" ht="15" hidden="1" x14ac:dyDescent="0.2">
      <c r="A50" s="40" t="s">
        <v>51</v>
      </c>
      <c r="B50" s="40"/>
      <c r="C50" s="25">
        <f>+[1]Begroting!C53</f>
        <v>0</v>
      </c>
      <c r="D50" s="87"/>
      <c r="E50" s="90">
        <f>SUM(C50*$D$13)</f>
        <v>0</v>
      </c>
      <c r="F50" s="112"/>
      <c r="G50" s="109">
        <f>SUM('[1]Maandelikse syfers'!D45:M45)</f>
        <v>0</v>
      </c>
      <c r="H50" s="87"/>
      <c r="I50" s="96">
        <f>G50*$H$13</f>
        <v>0</v>
      </c>
      <c r="J50" s="108"/>
      <c r="K50" s="109">
        <f>+C50*$C$208</f>
        <v>0</v>
      </c>
      <c r="L50" s="92"/>
      <c r="M50" s="95">
        <f>K50*$L$10</f>
        <v>0</v>
      </c>
      <c r="N50" s="108"/>
      <c r="O50" s="109">
        <f>+G50-K50</f>
        <v>0</v>
      </c>
      <c r="P50" s="92"/>
      <c r="Q50" s="94">
        <f>O50*$P$10</f>
        <v>0</v>
      </c>
      <c r="R50" s="108"/>
      <c r="S50" s="109">
        <f>+C50-G50</f>
        <v>0</v>
      </c>
      <c r="T50" s="92"/>
      <c r="U50" s="91">
        <f>S50*$T$10</f>
        <v>0</v>
      </c>
      <c r="V50" s="29"/>
      <c r="W50" s="26"/>
    </row>
    <row r="51" spans="1:26" ht="15" hidden="1" x14ac:dyDescent="0.2">
      <c r="A51" s="40" t="s">
        <v>52</v>
      </c>
      <c r="B51" s="40"/>
      <c r="C51" s="25">
        <f>+[1]Begroting!C54</f>
        <v>0</v>
      </c>
      <c r="D51" s="87"/>
      <c r="E51" s="90">
        <f>SUM(C51*$D$13)</f>
        <v>0</v>
      </c>
      <c r="F51" s="112"/>
      <c r="G51" s="109">
        <f>SUM('[1]Maandelikse syfers'!D46:M46)</f>
        <v>0</v>
      </c>
      <c r="H51" s="87"/>
      <c r="I51" s="96">
        <f>G51*$H$13</f>
        <v>0</v>
      </c>
      <c r="J51" s="108"/>
      <c r="K51" s="109">
        <f>+C51*$C$208</f>
        <v>0</v>
      </c>
      <c r="L51" s="92"/>
      <c r="M51" s="95">
        <f>K51*$L$10</f>
        <v>0</v>
      </c>
      <c r="N51" s="108"/>
      <c r="O51" s="109">
        <f>+G51-K51</f>
        <v>0</v>
      </c>
      <c r="P51" s="92"/>
      <c r="Q51" s="94">
        <f>O51*$P$10</f>
        <v>0</v>
      </c>
      <c r="R51" s="108"/>
      <c r="S51" s="109">
        <f>+C51-G51</f>
        <v>0</v>
      </c>
      <c r="T51" s="92"/>
      <c r="U51" s="91">
        <f>S51*$T$10</f>
        <v>0</v>
      </c>
      <c r="V51" s="29"/>
      <c r="W51" s="26"/>
    </row>
    <row r="52" spans="1:26" ht="15" hidden="1" x14ac:dyDescent="0.2">
      <c r="A52" s="40" t="s">
        <v>53</v>
      </c>
      <c r="B52" s="40"/>
      <c r="C52" s="25">
        <f>+[1]Begroting!C55</f>
        <v>0</v>
      </c>
      <c r="D52" s="87"/>
      <c r="E52" s="90">
        <f>SUM(C52*$D$13)</f>
        <v>0</v>
      </c>
      <c r="F52" s="112"/>
      <c r="G52" s="109">
        <f>SUM('[1]Maandelikse syfers'!D47:M47)</f>
        <v>0</v>
      </c>
      <c r="H52" s="87"/>
      <c r="I52" s="96">
        <f>G52*$H$13</f>
        <v>0</v>
      </c>
      <c r="J52" s="108"/>
      <c r="K52" s="109">
        <f>+C52*$C$208</f>
        <v>0</v>
      </c>
      <c r="L52" s="92"/>
      <c r="M52" s="95">
        <f>K52*$L$10</f>
        <v>0</v>
      </c>
      <c r="N52" s="108"/>
      <c r="O52" s="109">
        <f>+G52-K52</f>
        <v>0</v>
      </c>
      <c r="P52" s="92"/>
      <c r="Q52" s="94">
        <f>O52*$P$10</f>
        <v>0</v>
      </c>
      <c r="R52" s="108"/>
      <c r="S52" s="109">
        <f>+C52-G52</f>
        <v>0</v>
      </c>
      <c r="T52" s="92"/>
      <c r="U52" s="91">
        <f>S52*$T$10</f>
        <v>0</v>
      </c>
      <c r="V52" s="29"/>
      <c r="W52" s="26"/>
    </row>
    <row r="53" spans="1:26" ht="15" x14ac:dyDescent="0.2">
      <c r="A53" s="60" t="s">
        <v>54</v>
      </c>
      <c r="B53" s="60"/>
      <c r="C53" s="23"/>
      <c r="D53" s="87"/>
      <c r="E53" s="90">
        <f>SUM(C53*$D$13)</f>
        <v>0</v>
      </c>
      <c r="F53" s="112"/>
      <c r="G53" s="141"/>
      <c r="H53" s="87"/>
      <c r="I53" s="96">
        <f>G53*$H$13</f>
        <v>0</v>
      </c>
      <c r="J53" s="108"/>
      <c r="K53" s="141"/>
      <c r="L53" s="92"/>
      <c r="M53" s="95">
        <f>K53*$L$10</f>
        <v>0</v>
      </c>
      <c r="N53" s="108"/>
      <c r="O53" s="141"/>
      <c r="P53" s="92"/>
      <c r="Q53" s="94">
        <f>O53*$P$10</f>
        <v>0</v>
      </c>
      <c r="R53" s="108"/>
      <c r="S53" s="141"/>
      <c r="T53" s="92"/>
      <c r="U53" s="91">
        <f>S53*$T$10</f>
        <v>0</v>
      </c>
      <c r="V53" s="29"/>
      <c r="W53" s="26"/>
    </row>
    <row r="54" spans="1:26" ht="15" x14ac:dyDescent="0.2">
      <c r="A54" s="117" t="s">
        <v>55</v>
      </c>
      <c r="B54" s="117"/>
      <c r="C54" s="25">
        <f>+[1]Begroting!C58</f>
        <v>0</v>
      </c>
      <c r="D54" s="87"/>
      <c r="E54" s="90">
        <f>SUM(C54*$D$13)</f>
        <v>0</v>
      </c>
      <c r="F54" s="112"/>
      <c r="G54" s="109">
        <f>SUM('[1]Maandelikse syfers'!D49:M49)</f>
        <v>0</v>
      </c>
      <c r="H54" s="87"/>
      <c r="I54" s="96">
        <f>G54*$H$13</f>
        <v>0</v>
      </c>
      <c r="J54" s="108"/>
      <c r="K54" s="109">
        <f>+C54*$C$208</f>
        <v>0</v>
      </c>
      <c r="L54" s="92"/>
      <c r="M54" s="95">
        <f>K54*$L$10</f>
        <v>0</v>
      </c>
      <c r="N54" s="108"/>
      <c r="O54" s="109">
        <f>+G54-K54</f>
        <v>0</v>
      </c>
      <c r="P54" s="92"/>
      <c r="Q54" s="94">
        <f>O54*$P$10</f>
        <v>0</v>
      </c>
      <c r="R54" s="108"/>
      <c r="S54" s="109">
        <f>+C54-G54</f>
        <v>0</v>
      </c>
      <c r="T54" s="92"/>
      <c r="U54" s="91">
        <f>S54*$T$10</f>
        <v>0</v>
      </c>
      <c r="V54" s="29"/>
      <c r="W54" s="26"/>
    </row>
    <row r="55" spans="1:26" ht="15" x14ac:dyDescent="0.2">
      <c r="A55" s="117" t="s">
        <v>56</v>
      </c>
      <c r="B55" s="117"/>
      <c r="C55" s="25">
        <f>+[1]Begroting!C59</f>
        <v>0</v>
      </c>
      <c r="D55" s="87"/>
      <c r="E55" s="90">
        <f>SUM(C55*$D$13)</f>
        <v>0</v>
      </c>
      <c r="F55" s="112"/>
      <c r="G55" s="109">
        <f>SUM('[1]Maandelikse syfers'!D50:M50)</f>
        <v>0</v>
      </c>
      <c r="H55" s="87"/>
      <c r="I55" s="96">
        <f>G55*$H$13</f>
        <v>0</v>
      </c>
      <c r="J55" s="108"/>
      <c r="K55" s="109">
        <f>+C55*$C$208</f>
        <v>0</v>
      </c>
      <c r="L55" s="92"/>
      <c r="M55" s="95">
        <f>K55*$L$10</f>
        <v>0</v>
      </c>
      <c r="N55" s="108"/>
      <c r="O55" s="109">
        <f>+G55-K55</f>
        <v>0</v>
      </c>
      <c r="P55" s="92"/>
      <c r="Q55" s="94">
        <f>O55*$P$10</f>
        <v>0</v>
      </c>
      <c r="R55" s="108"/>
      <c r="S55" s="109">
        <f>+C55-G55</f>
        <v>0</v>
      </c>
      <c r="T55" s="92"/>
      <c r="U55" s="91">
        <f>S55*$T$10</f>
        <v>0</v>
      </c>
      <c r="V55" s="29"/>
      <c r="W55" s="26"/>
    </row>
    <row r="56" spans="1:26" ht="15" x14ac:dyDescent="0.2">
      <c r="A56" s="60" t="s">
        <v>57</v>
      </c>
      <c r="B56" s="60"/>
      <c r="C56" s="23"/>
      <c r="D56" s="87"/>
      <c r="E56" s="90">
        <f>SUM(C56*$D$13)</f>
        <v>0</v>
      </c>
      <c r="F56" s="112"/>
      <c r="G56" s="141"/>
      <c r="H56" s="87"/>
      <c r="I56" s="96">
        <f>G56*$H$13</f>
        <v>0</v>
      </c>
      <c r="J56" s="108"/>
      <c r="K56" s="141"/>
      <c r="L56" s="92"/>
      <c r="M56" s="95">
        <f>K56*$L$10</f>
        <v>0</v>
      </c>
      <c r="N56" s="108"/>
      <c r="O56" s="141"/>
      <c r="P56" s="92"/>
      <c r="Q56" s="94">
        <f>O56*$P$10</f>
        <v>0</v>
      </c>
      <c r="R56" s="108"/>
      <c r="S56" s="141"/>
      <c r="T56" s="92"/>
      <c r="U56" s="91">
        <f>S56*$T$10</f>
        <v>0</v>
      </c>
      <c r="V56" s="29"/>
      <c r="W56" s="26"/>
    </row>
    <row r="57" spans="1:26" ht="15" x14ac:dyDescent="0.2">
      <c r="A57" s="117" t="s">
        <v>58</v>
      </c>
      <c r="B57" s="117"/>
      <c r="C57" s="25">
        <f>+[1]Begroting!C62</f>
        <v>0</v>
      </c>
      <c r="D57" s="87"/>
      <c r="E57" s="90">
        <f>SUM(C57*$D$13)</f>
        <v>0</v>
      </c>
      <c r="F57" s="112"/>
      <c r="G57" s="109">
        <f>SUM('[1]Maandelikse syfers'!D52:M52)</f>
        <v>0</v>
      </c>
      <c r="H57" s="87"/>
      <c r="I57" s="96">
        <f>G57*$H$13</f>
        <v>0</v>
      </c>
      <c r="J57" s="108"/>
      <c r="K57" s="109">
        <f>+C57*$C$208</f>
        <v>0</v>
      </c>
      <c r="L57" s="92"/>
      <c r="M57" s="95">
        <f>K57*$L$10</f>
        <v>0</v>
      </c>
      <c r="N57" s="108"/>
      <c r="O57" s="109">
        <f>+G57-K57</f>
        <v>0</v>
      </c>
      <c r="P57" s="92"/>
      <c r="Q57" s="94">
        <f>O57*$P$10</f>
        <v>0</v>
      </c>
      <c r="R57" s="108"/>
      <c r="S57" s="109">
        <f>+C57-G57</f>
        <v>0</v>
      </c>
      <c r="T57" s="92"/>
      <c r="U57" s="91">
        <f>S57*$T$10</f>
        <v>0</v>
      </c>
      <c r="V57" s="29"/>
      <c r="W57" s="26"/>
    </row>
    <row r="58" spans="1:26" ht="15" x14ac:dyDescent="0.2">
      <c r="A58" s="117" t="s">
        <v>59</v>
      </c>
      <c r="B58" s="117"/>
      <c r="C58" s="25">
        <f>+[1]Begroting!C63</f>
        <v>0</v>
      </c>
      <c r="D58" s="87"/>
      <c r="E58" s="90">
        <f>SUM(C58*$D$13)</f>
        <v>0</v>
      </c>
      <c r="F58" s="112"/>
      <c r="G58" s="109">
        <f>SUM('[1]Maandelikse syfers'!D53:M53)</f>
        <v>0</v>
      </c>
      <c r="H58" s="87"/>
      <c r="I58" s="96">
        <f>G58*$H$13</f>
        <v>0</v>
      </c>
      <c r="J58" s="108"/>
      <c r="K58" s="109">
        <f>+C58*$C$208</f>
        <v>0</v>
      </c>
      <c r="L58" s="92"/>
      <c r="M58" s="95">
        <f>K58*$L$10</f>
        <v>0</v>
      </c>
      <c r="N58" s="108"/>
      <c r="O58" s="109">
        <f>+G58-K58</f>
        <v>0</v>
      </c>
      <c r="P58" s="92"/>
      <c r="Q58" s="94">
        <f>O58*$P$10</f>
        <v>0</v>
      </c>
      <c r="R58" s="108"/>
      <c r="S58" s="109">
        <f>+C58-G58</f>
        <v>0</v>
      </c>
      <c r="T58" s="92"/>
      <c r="U58" s="91">
        <f>S58*$T$10</f>
        <v>0</v>
      </c>
      <c r="V58" s="29"/>
      <c r="W58" s="26"/>
    </row>
    <row r="59" spans="1:26" ht="15" x14ac:dyDescent="0.2">
      <c r="A59" s="117" t="s">
        <v>60</v>
      </c>
      <c r="B59" s="117"/>
      <c r="C59" s="25">
        <f>+[1]Begroting!C64</f>
        <v>0</v>
      </c>
      <c r="D59" s="87"/>
      <c r="E59" s="90">
        <f>SUM(C59*$D$13)</f>
        <v>0</v>
      </c>
      <c r="F59" s="112"/>
      <c r="G59" s="109">
        <f>SUM('[1]Maandelikse syfers'!D54:M54)</f>
        <v>0</v>
      </c>
      <c r="H59" s="87"/>
      <c r="I59" s="96">
        <f>G59*$H$13</f>
        <v>0</v>
      </c>
      <c r="J59" s="108"/>
      <c r="K59" s="109">
        <f>+C59*$C$208</f>
        <v>0</v>
      </c>
      <c r="L59" s="92"/>
      <c r="M59" s="95">
        <f>K59*$L$10</f>
        <v>0</v>
      </c>
      <c r="N59" s="108"/>
      <c r="O59" s="109">
        <f>+G59-K59</f>
        <v>0</v>
      </c>
      <c r="P59" s="92"/>
      <c r="Q59" s="94">
        <f>O59*$P$10</f>
        <v>0</v>
      </c>
      <c r="R59" s="108"/>
      <c r="S59" s="109">
        <f>+C59-G59</f>
        <v>0</v>
      </c>
      <c r="T59" s="92"/>
      <c r="U59" s="91">
        <f>S59*$T$10</f>
        <v>0</v>
      </c>
      <c r="V59" s="29"/>
      <c r="W59" s="26"/>
    </row>
    <row r="60" spans="1:26" ht="15" x14ac:dyDescent="0.2">
      <c r="A60" s="117" t="s">
        <v>61</v>
      </c>
      <c r="B60" s="117"/>
      <c r="C60" s="25">
        <f>+[1]Begroting!C65</f>
        <v>0</v>
      </c>
      <c r="D60" s="87"/>
      <c r="E60" s="90">
        <f>SUM(C60*$D$13)</f>
        <v>0</v>
      </c>
      <c r="F60" s="112"/>
      <c r="G60" s="109">
        <f>SUM('[1]Maandelikse syfers'!D55:M55)</f>
        <v>0</v>
      </c>
      <c r="H60" s="87"/>
      <c r="I60" s="96">
        <f>G60*$H$13</f>
        <v>0</v>
      </c>
      <c r="J60" s="108"/>
      <c r="K60" s="109">
        <f>+C60*$C$208</f>
        <v>0</v>
      </c>
      <c r="L60" s="92"/>
      <c r="M60" s="95">
        <f>K60*$L$10</f>
        <v>0</v>
      </c>
      <c r="N60" s="108"/>
      <c r="O60" s="109">
        <f>+G60-K60</f>
        <v>0</v>
      </c>
      <c r="P60" s="92"/>
      <c r="Q60" s="94">
        <f>O60*$P$10</f>
        <v>0</v>
      </c>
      <c r="R60" s="108"/>
      <c r="S60" s="109">
        <f>+C60-G60</f>
        <v>0</v>
      </c>
      <c r="T60" s="92"/>
      <c r="U60" s="91">
        <f>S60*$T$10</f>
        <v>0</v>
      </c>
      <c r="V60" s="29"/>
      <c r="W60" s="26"/>
    </row>
    <row r="61" spans="1:26" ht="15" x14ac:dyDescent="0.2">
      <c r="A61" s="40" t="s">
        <v>62</v>
      </c>
      <c r="B61" s="40"/>
      <c r="C61" s="25">
        <f>+[1]Begroting!C66</f>
        <v>0</v>
      </c>
      <c r="D61" s="87"/>
      <c r="E61" s="90">
        <f>SUM(C61*$D$13)</f>
        <v>0</v>
      </c>
      <c r="F61" s="112"/>
      <c r="G61" s="109">
        <f>SUM('[1]Maandelikse syfers'!D56:M56)</f>
        <v>0</v>
      </c>
      <c r="H61" s="87"/>
      <c r="I61" s="96">
        <f>G61*$H$13</f>
        <v>0</v>
      </c>
      <c r="J61" s="108"/>
      <c r="K61" s="109">
        <f>+C61*$C$208</f>
        <v>0</v>
      </c>
      <c r="L61" s="92"/>
      <c r="M61" s="95">
        <f>K61*$L$10</f>
        <v>0</v>
      </c>
      <c r="N61" s="108"/>
      <c r="O61" s="109">
        <f>+G61-K61</f>
        <v>0</v>
      </c>
      <c r="P61" s="92"/>
      <c r="Q61" s="94">
        <f>O61*$P$10</f>
        <v>0</v>
      </c>
      <c r="R61" s="108"/>
      <c r="S61" s="109">
        <f>+C61-G61</f>
        <v>0</v>
      </c>
      <c r="T61" s="92"/>
      <c r="U61" s="91">
        <f>S61*$T$10</f>
        <v>0</v>
      </c>
      <c r="V61" s="29"/>
      <c r="W61" s="26"/>
    </row>
    <row r="62" spans="1:26" ht="15" x14ac:dyDescent="0.2">
      <c r="A62" s="40" t="s">
        <v>63</v>
      </c>
      <c r="B62" s="40"/>
      <c r="C62" s="30">
        <f>+[1]Begroting!C67</f>
        <v>0</v>
      </c>
      <c r="D62" s="87"/>
      <c r="E62" s="90">
        <f>SUM(C62*$D$13)</f>
        <v>0</v>
      </c>
      <c r="F62" s="100"/>
      <c r="G62" s="98">
        <f>SUM('[1]Maandelikse syfers'!D57:M57)</f>
        <v>0</v>
      </c>
      <c r="H62" s="87"/>
      <c r="I62" s="96">
        <f>G62*$H$13</f>
        <v>0</v>
      </c>
      <c r="J62" s="99"/>
      <c r="K62" s="98">
        <f>+C62*$C$208</f>
        <v>0</v>
      </c>
      <c r="L62" s="92"/>
      <c r="M62" s="95">
        <f>K62*$L$10</f>
        <v>0</v>
      </c>
      <c r="N62" s="99"/>
      <c r="O62" s="98">
        <f>+G62-K62</f>
        <v>0</v>
      </c>
      <c r="P62" s="92"/>
      <c r="Q62" s="94">
        <f>O62*$P$10</f>
        <v>0</v>
      </c>
      <c r="R62" s="99"/>
      <c r="S62" s="98">
        <f>+C62-G62</f>
        <v>0</v>
      </c>
      <c r="T62" s="92"/>
      <c r="U62" s="91">
        <f>S62*$T$10</f>
        <v>0</v>
      </c>
      <c r="V62" s="29"/>
      <c r="W62" s="31"/>
    </row>
    <row r="63" spans="1:26" ht="15" x14ac:dyDescent="0.2">
      <c r="A63" s="13"/>
      <c r="B63" s="13"/>
      <c r="C63" s="124" t="s">
        <v>0</v>
      </c>
      <c r="D63" s="87"/>
      <c r="E63" s="90"/>
      <c r="F63" s="103"/>
      <c r="G63" s="123" t="s">
        <v>1</v>
      </c>
      <c r="H63" s="87"/>
      <c r="I63" s="96"/>
      <c r="J63" s="102"/>
      <c r="K63" s="123" t="s">
        <v>0</v>
      </c>
      <c r="L63" s="92"/>
      <c r="M63" s="95"/>
      <c r="N63" s="102"/>
      <c r="O63" s="123" t="s">
        <v>2</v>
      </c>
      <c r="P63" s="92"/>
      <c r="Q63" s="94"/>
      <c r="R63" s="102"/>
      <c r="S63" s="123" t="s">
        <v>3</v>
      </c>
      <c r="T63" s="92"/>
      <c r="U63" s="91"/>
      <c r="V63" s="5"/>
      <c r="W63" s="14"/>
      <c r="X63" s="5"/>
      <c r="Y63" s="5"/>
      <c r="Z63" s="5"/>
    </row>
    <row r="64" spans="1:26" ht="15" x14ac:dyDescent="0.2">
      <c r="A64" s="8"/>
      <c r="B64" s="8"/>
      <c r="C64" s="122" t="s">
        <v>4</v>
      </c>
      <c r="D64" s="87"/>
      <c r="E64" s="90"/>
      <c r="F64" s="112"/>
      <c r="G64" s="121" t="s">
        <v>5</v>
      </c>
      <c r="H64" s="87"/>
      <c r="I64" s="96"/>
      <c r="J64" s="108"/>
      <c r="K64" s="121" t="s">
        <v>5</v>
      </c>
      <c r="L64" s="92"/>
      <c r="M64" s="95"/>
      <c r="N64" s="108"/>
      <c r="O64" s="121" t="s">
        <v>5</v>
      </c>
      <c r="P64" s="92"/>
      <c r="Q64" s="94"/>
      <c r="R64" s="108"/>
      <c r="S64" s="121" t="s">
        <v>6</v>
      </c>
      <c r="T64" s="92"/>
      <c r="U64" s="91"/>
      <c r="V64" s="5"/>
      <c r="W64" s="15" t="s">
        <v>7</v>
      </c>
      <c r="X64" s="5"/>
      <c r="Y64" s="5"/>
      <c r="Z64" s="5"/>
    </row>
    <row r="65" spans="1:26" ht="15" x14ac:dyDescent="0.2">
      <c r="A65" s="8" t="s">
        <v>8</v>
      </c>
      <c r="B65" s="8"/>
      <c r="C65" s="120" t="s">
        <v>9</v>
      </c>
      <c r="D65" s="87"/>
      <c r="E65" s="90"/>
      <c r="F65" s="100"/>
      <c r="G65" s="118" t="s">
        <v>9</v>
      </c>
      <c r="H65" s="87"/>
      <c r="I65" s="96"/>
      <c r="J65" s="99"/>
      <c r="K65" s="118" t="s">
        <v>9</v>
      </c>
      <c r="L65" s="92"/>
      <c r="M65" s="95"/>
      <c r="N65" s="99"/>
      <c r="O65" s="119" t="s">
        <v>9</v>
      </c>
      <c r="P65" s="92"/>
      <c r="Q65" s="94"/>
      <c r="R65" s="99"/>
      <c r="S65" s="118" t="s">
        <v>9</v>
      </c>
      <c r="T65" s="92"/>
      <c r="U65" s="91"/>
      <c r="V65" s="5"/>
      <c r="W65" s="16"/>
      <c r="X65" s="5"/>
      <c r="Y65" s="5"/>
      <c r="Z65" s="5"/>
    </row>
    <row r="66" spans="1:26" ht="18.75" customHeight="1" x14ac:dyDescent="0.2">
      <c r="A66" s="60" t="s">
        <v>64</v>
      </c>
      <c r="B66" s="60"/>
      <c r="C66" s="32">
        <f>SUM(C67:C79)</f>
        <v>800</v>
      </c>
      <c r="D66" s="87">
        <v>8.5999999999999993E-2</v>
      </c>
      <c r="E66" s="90">
        <f>SUM(C66*$D$13)</f>
        <v>68.8</v>
      </c>
      <c r="F66" s="140"/>
      <c r="G66" s="32">
        <f>SUM(G67:G79)</f>
        <v>0</v>
      </c>
      <c r="H66" s="87"/>
      <c r="I66" s="96">
        <f>G66*$H$13</f>
        <v>0</v>
      </c>
      <c r="J66" s="139"/>
      <c r="K66" s="32">
        <f>SUM(K67:K79)</f>
        <v>666.66666666666674</v>
      </c>
      <c r="L66" s="92">
        <v>8.5999999999999993E-2</v>
      </c>
      <c r="M66" s="95">
        <f>K66*$L$10</f>
        <v>57.333333333333336</v>
      </c>
      <c r="N66" s="139"/>
      <c r="O66" s="32">
        <f>SUM(O67:O79)</f>
        <v>-666.66666666666674</v>
      </c>
      <c r="P66" s="92">
        <v>8.5999999999999993E-2</v>
      </c>
      <c r="Q66" s="94">
        <f>O66*$P$10</f>
        <v>-57.333333333333336</v>
      </c>
      <c r="R66" s="139"/>
      <c r="S66" s="32">
        <f>SUM(S67:S79)</f>
        <v>800</v>
      </c>
      <c r="T66" s="92">
        <v>8.5999999999999993E-2</v>
      </c>
      <c r="U66" s="91">
        <f>S66*$T$10</f>
        <v>68.8</v>
      </c>
      <c r="V66" s="29"/>
      <c r="W66" s="33"/>
    </row>
    <row r="67" spans="1:26" ht="15" x14ac:dyDescent="0.2">
      <c r="A67" s="117" t="s">
        <v>65</v>
      </c>
      <c r="B67" s="117"/>
      <c r="C67" s="25">
        <f>+[1]Begroting!C70</f>
        <v>0</v>
      </c>
      <c r="D67" s="87"/>
      <c r="E67" s="90">
        <f>SUM(C67*$D$13)</f>
        <v>0</v>
      </c>
      <c r="F67" s="112"/>
      <c r="G67" s="109">
        <f>SUM('[1]Maandelikse syfers'!D59:M59)</f>
        <v>0</v>
      </c>
      <c r="H67" s="87"/>
      <c r="I67" s="96">
        <f>G67*$H$13</f>
        <v>0</v>
      </c>
      <c r="J67" s="108"/>
      <c r="K67" s="109">
        <f>+C67*$C$208</f>
        <v>0</v>
      </c>
      <c r="L67" s="92"/>
      <c r="M67" s="95">
        <f>K67*$L$10</f>
        <v>0</v>
      </c>
      <c r="N67" s="108"/>
      <c r="O67" s="109">
        <f>+G67-K67</f>
        <v>0</v>
      </c>
      <c r="P67" s="92"/>
      <c r="Q67" s="94">
        <f>O67*$P$10</f>
        <v>0</v>
      </c>
      <c r="R67" s="108"/>
      <c r="S67" s="109">
        <f>+C67-G67</f>
        <v>0</v>
      </c>
      <c r="T67" s="92"/>
      <c r="U67" s="91">
        <f>S67*$T$10</f>
        <v>0</v>
      </c>
      <c r="V67" s="29"/>
      <c r="W67" s="26"/>
    </row>
    <row r="68" spans="1:26" ht="15" x14ac:dyDescent="0.2">
      <c r="A68" s="40" t="s">
        <v>66</v>
      </c>
      <c r="B68" s="40"/>
      <c r="C68" s="25">
        <f>+[1]Begroting!C71</f>
        <v>0</v>
      </c>
      <c r="D68" s="87"/>
      <c r="E68" s="90">
        <f>SUM(C68*$D$13)</f>
        <v>0</v>
      </c>
      <c r="F68" s="112"/>
      <c r="G68" s="109">
        <f>SUM('[1]Maandelikse syfers'!D60:M60)</f>
        <v>0</v>
      </c>
      <c r="H68" s="87"/>
      <c r="I68" s="96">
        <f>G68*$H$13</f>
        <v>0</v>
      </c>
      <c r="J68" s="108"/>
      <c r="K68" s="109">
        <f>+C68*$C$208</f>
        <v>0</v>
      </c>
      <c r="L68" s="92"/>
      <c r="M68" s="95">
        <f>K68*$L$10</f>
        <v>0</v>
      </c>
      <c r="N68" s="108"/>
      <c r="O68" s="109">
        <f>+G68-K68</f>
        <v>0</v>
      </c>
      <c r="P68" s="92"/>
      <c r="Q68" s="94">
        <f>O68*$P$10</f>
        <v>0</v>
      </c>
      <c r="R68" s="108"/>
      <c r="S68" s="109">
        <f>+C68-G68</f>
        <v>0</v>
      </c>
      <c r="T68" s="92"/>
      <c r="U68" s="91">
        <f>S68*$T$10</f>
        <v>0</v>
      </c>
      <c r="V68" s="29"/>
      <c r="W68" s="26"/>
    </row>
    <row r="69" spans="1:26" ht="15" x14ac:dyDescent="0.2">
      <c r="A69" s="40" t="s">
        <v>67</v>
      </c>
      <c r="B69" s="40"/>
      <c r="C69" s="25">
        <f>+[1]Begroting!C72</f>
        <v>0</v>
      </c>
      <c r="D69" s="87"/>
      <c r="E69" s="90">
        <f>SUM(C69*$D$13)</f>
        <v>0</v>
      </c>
      <c r="F69" s="112"/>
      <c r="G69" s="109">
        <f>SUM('[1]Maandelikse syfers'!D61:M61)</f>
        <v>0</v>
      </c>
      <c r="H69" s="87"/>
      <c r="I69" s="96">
        <f>G69*$H$13</f>
        <v>0</v>
      </c>
      <c r="J69" s="108"/>
      <c r="K69" s="109">
        <f>+C69*$C$208</f>
        <v>0</v>
      </c>
      <c r="L69" s="92"/>
      <c r="M69" s="95">
        <f>K69*$L$10</f>
        <v>0</v>
      </c>
      <c r="N69" s="108"/>
      <c r="O69" s="109">
        <f>+G69-K69</f>
        <v>0</v>
      </c>
      <c r="P69" s="92"/>
      <c r="Q69" s="94">
        <f>O69*$P$10</f>
        <v>0</v>
      </c>
      <c r="R69" s="108"/>
      <c r="S69" s="109">
        <f>+C69-G69</f>
        <v>0</v>
      </c>
      <c r="T69" s="92"/>
      <c r="U69" s="91">
        <f>S69*$T$10</f>
        <v>0</v>
      </c>
      <c r="V69" s="29"/>
      <c r="W69" s="26"/>
    </row>
    <row r="70" spans="1:26" ht="15" x14ac:dyDescent="0.2">
      <c r="A70" s="40" t="s">
        <v>68</v>
      </c>
      <c r="B70" s="40"/>
      <c r="C70" s="25">
        <f>+[1]Begroting!C73</f>
        <v>0</v>
      </c>
      <c r="D70" s="87"/>
      <c r="E70" s="90">
        <f>SUM(C70*$D$13)</f>
        <v>0</v>
      </c>
      <c r="F70" s="112"/>
      <c r="G70" s="109">
        <f>SUM('[1]Maandelikse syfers'!D62:M62)</f>
        <v>0</v>
      </c>
      <c r="H70" s="87"/>
      <c r="I70" s="96">
        <f>G70*$H$13</f>
        <v>0</v>
      </c>
      <c r="J70" s="108"/>
      <c r="K70" s="109">
        <f>+C70*$C$208</f>
        <v>0</v>
      </c>
      <c r="L70" s="92"/>
      <c r="M70" s="95">
        <f>K70*$L$10</f>
        <v>0</v>
      </c>
      <c r="N70" s="108"/>
      <c r="O70" s="109">
        <f>+G70-K70</f>
        <v>0</v>
      </c>
      <c r="P70" s="92"/>
      <c r="Q70" s="94">
        <f>O70*$P$10</f>
        <v>0</v>
      </c>
      <c r="R70" s="108"/>
      <c r="S70" s="109">
        <f>+C70-G70</f>
        <v>0</v>
      </c>
      <c r="T70" s="92"/>
      <c r="U70" s="91">
        <f>S70*$T$10</f>
        <v>0</v>
      </c>
      <c r="V70" s="29"/>
      <c r="W70" s="26"/>
    </row>
    <row r="71" spans="1:26" ht="15" x14ac:dyDescent="0.2">
      <c r="A71" s="40" t="s">
        <v>69</v>
      </c>
      <c r="B71" s="40"/>
      <c r="C71" s="25">
        <f>+[1]Begroting!C74</f>
        <v>800</v>
      </c>
      <c r="D71" s="87">
        <v>8.5999999999999993E-2</v>
      </c>
      <c r="E71" s="90">
        <f>SUM(C71*$D$13)</f>
        <v>68.8</v>
      </c>
      <c r="F71" s="112"/>
      <c r="G71" s="109">
        <f>SUM('[1]Maandelikse syfers'!D63:M63)</f>
        <v>0</v>
      </c>
      <c r="H71" s="87"/>
      <c r="I71" s="96">
        <f>G71*$H$13</f>
        <v>0</v>
      </c>
      <c r="J71" s="108"/>
      <c r="K71" s="109">
        <f>+C71*$C$208</f>
        <v>666.66666666666674</v>
      </c>
      <c r="L71" s="92">
        <v>8.5999999999999993E-2</v>
      </c>
      <c r="M71" s="95">
        <f>K71*$L$10</f>
        <v>57.333333333333336</v>
      </c>
      <c r="N71" s="108"/>
      <c r="O71" s="109">
        <f>+G71-K71</f>
        <v>-666.66666666666674</v>
      </c>
      <c r="P71" s="92">
        <v>8.5999999999999993E-2</v>
      </c>
      <c r="Q71" s="94">
        <f>O71*$P$10</f>
        <v>-57.333333333333336</v>
      </c>
      <c r="R71" s="108"/>
      <c r="S71" s="109">
        <f>+C71-G71</f>
        <v>800</v>
      </c>
      <c r="T71" s="92">
        <v>8.5999999999999993E-2</v>
      </c>
      <c r="U71" s="91">
        <f>S71*$T$10</f>
        <v>68.8</v>
      </c>
      <c r="V71" s="29"/>
      <c r="W71" s="26"/>
    </row>
    <row r="72" spans="1:26" ht="15" x14ac:dyDescent="0.2">
      <c r="A72" s="40" t="s">
        <v>70</v>
      </c>
      <c r="B72" s="40"/>
      <c r="C72" s="25">
        <f>+[1]Begroting!C75</f>
        <v>0</v>
      </c>
      <c r="D72" s="87"/>
      <c r="E72" s="90">
        <f>SUM(C72*$D$13)</f>
        <v>0</v>
      </c>
      <c r="F72" s="112"/>
      <c r="G72" s="109">
        <f>SUM('[1]Maandelikse syfers'!D64:M64)</f>
        <v>0</v>
      </c>
      <c r="H72" s="87"/>
      <c r="I72" s="96">
        <f>G72*$H$13</f>
        <v>0</v>
      </c>
      <c r="J72" s="108"/>
      <c r="K72" s="109">
        <f>+C72*$C$208</f>
        <v>0</v>
      </c>
      <c r="L72" s="92"/>
      <c r="M72" s="95">
        <f>K72*$L$10</f>
        <v>0</v>
      </c>
      <c r="N72" s="108"/>
      <c r="O72" s="109">
        <f>+G72-K72</f>
        <v>0</v>
      </c>
      <c r="P72" s="92"/>
      <c r="Q72" s="94">
        <f>O72*$P$10</f>
        <v>0</v>
      </c>
      <c r="R72" s="108"/>
      <c r="S72" s="109">
        <f>+C72-G72</f>
        <v>0</v>
      </c>
      <c r="T72" s="92"/>
      <c r="U72" s="91">
        <f>S72*$T$10</f>
        <v>0</v>
      </c>
      <c r="V72" s="29"/>
      <c r="W72" s="26"/>
    </row>
    <row r="73" spans="1:26" ht="15" x14ac:dyDescent="0.2">
      <c r="A73" s="117" t="str">
        <f>+[1]Budget!B76</f>
        <v>Recyciling project (Leandri): Income</v>
      </c>
      <c r="B73" s="117"/>
      <c r="C73" s="25">
        <f>+[1]Begroting!C76</f>
        <v>0</v>
      </c>
      <c r="D73" s="87"/>
      <c r="E73" s="90">
        <f>SUM(C73*$D$13)</f>
        <v>0</v>
      </c>
      <c r="F73" s="112"/>
      <c r="G73" s="109">
        <f>SUM('[1]Maandelikse syfers'!D65:M65)</f>
        <v>0</v>
      </c>
      <c r="H73" s="87"/>
      <c r="I73" s="96">
        <f>G73*$H$13</f>
        <v>0</v>
      </c>
      <c r="J73" s="108"/>
      <c r="K73" s="109">
        <f>+C73*$C$208</f>
        <v>0</v>
      </c>
      <c r="L73" s="92"/>
      <c r="M73" s="95">
        <f>K73*$L$10</f>
        <v>0</v>
      </c>
      <c r="N73" s="108"/>
      <c r="O73" s="109">
        <f>+G73-K73</f>
        <v>0</v>
      </c>
      <c r="P73" s="92"/>
      <c r="Q73" s="94">
        <f>O73*$P$10</f>
        <v>0</v>
      </c>
      <c r="R73" s="108"/>
      <c r="S73" s="109">
        <f>+C73-G73</f>
        <v>0</v>
      </c>
      <c r="T73" s="92"/>
      <c r="U73" s="91">
        <f>S73*$T$10</f>
        <v>0</v>
      </c>
      <c r="V73" s="29"/>
      <c r="W73" s="26"/>
    </row>
    <row r="74" spans="1:26" ht="15" x14ac:dyDescent="0.2">
      <c r="A74" s="117" t="str">
        <f>+[1]Budget!B77</f>
        <v>Recyciling project (Leandri): Expenses</v>
      </c>
      <c r="B74" s="117"/>
      <c r="C74" s="25">
        <f>+[1]Begroting!C77</f>
        <v>0</v>
      </c>
      <c r="D74" s="87"/>
      <c r="E74" s="90">
        <f>SUM(C74*$D$13)</f>
        <v>0</v>
      </c>
      <c r="F74" s="112"/>
      <c r="G74" s="109">
        <f>SUM('[1]Maandelikse syfers'!D66:M66)</f>
        <v>0</v>
      </c>
      <c r="H74" s="87"/>
      <c r="I74" s="96">
        <f>G74*$H$13</f>
        <v>0</v>
      </c>
      <c r="J74" s="108"/>
      <c r="K74" s="109">
        <f>+C74*$C$208</f>
        <v>0</v>
      </c>
      <c r="L74" s="92"/>
      <c r="M74" s="95">
        <f>K74*$L$10</f>
        <v>0</v>
      </c>
      <c r="N74" s="108"/>
      <c r="O74" s="109">
        <f>+G74-K74</f>
        <v>0</v>
      </c>
      <c r="P74" s="92"/>
      <c r="Q74" s="94">
        <f>O74*$P$10</f>
        <v>0</v>
      </c>
      <c r="R74" s="108"/>
      <c r="S74" s="109">
        <f>+C74-G74</f>
        <v>0</v>
      </c>
      <c r="T74" s="92"/>
      <c r="U74" s="91">
        <f>S74*$T$10</f>
        <v>0</v>
      </c>
      <c r="V74" s="29"/>
      <c r="W74" s="26"/>
    </row>
    <row r="75" spans="1:26" ht="15" x14ac:dyDescent="0.2">
      <c r="A75" s="117" t="str">
        <f>+[1]Budget!B78</f>
        <v xml:space="preserve"> : income</v>
      </c>
      <c r="B75" s="117"/>
      <c r="C75" s="25">
        <f>+[1]Begroting!C78</f>
        <v>0</v>
      </c>
      <c r="D75" s="87"/>
      <c r="E75" s="90">
        <f>SUM(C75*$D$13)</f>
        <v>0</v>
      </c>
      <c r="F75" s="112"/>
      <c r="G75" s="109">
        <f>SUM('[1]Maandelikse syfers'!D67:M67)</f>
        <v>0</v>
      </c>
      <c r="H75" s="87"/>
      <c r="I75" s="96">
        <f>G75*$H$13</f>
        <v>0</v>
      </c>
      <c r="J75" s="108"/>
      <c r="K75" s="109">
        <f>+C75*$C$208</f>
        <v>0</v>
      </c>
      <c r="L75" s="92"/>
      <c r="M75" s="95">
        <f>K75*$L$10</f>
        <v>0</v>
      </c>
      <c r="N75" s="108"/>
      <c r="O75" s="109">
        <f>+G75-K75</f>
        <v>0</v>
      </c>
      <c r="P75" s="92"/>
      <c r="Q75" s="94">
        <f>O75*$P$10</f>
        <v>0</v>
      </c>
      <c r="R75" s="108"/>
      <c r="S75" s="109">
        <f>+C75-G75</f>
        <v>0</v>
      </c>
      <c r="T75" s="92"/>
      <c r="U75" s="91">
        <f>S75*$T$10</f>
        <v>0</v>
      </c>
      <c r="V75" s="29"/>
      <c r="W75" s="26"/>
    </row>
    <row r="76" spans="1:26" ht="15" x14ac:dyDescent="0.2">
      <c r="A76" s="117" t="str">
        <f>+[1]Budget!B79</f>
        <v xml:space="preserve"> : expenses</v>
      </c>
      <c r="B76" s="117"/>
      <c r="C76" s="25">
        <f>+[1]Begroting!C79</f>
        <v>0</v>
      </c>
      <c r="D76" s="87"/>
      <c r="E76" s="90">
        <f>SUM(C76*$D$13)</f>
        <v>0</v>
      </c>
      <c r="F76" s="112"/>
      <c r="G76" s="109">
        <f>SUM('[1]Maandelikse syfers'!D68:M68)</f>
        <v>0</v>
      </c>
      <c r="H76" s="87"/>
      <c r="I76" s="96">
        <f>G76*$H$13</f>
        <v>0</v>
      </c>
      <c r="J76" s="108"/>
      <c r="K76" s="109">
        <f>+C76*$C$208</f>
        <v>0</v>
      </c>
      <c r="L76" s="92"/>
      <c r="M76" s="95">
        <f>K76*$L$10</f>
        <v>0</v>
      </c>
      <c r="N76" s="108"/>
      <c r="O76" s="109">
        <f>+G76-K76</f>
        <v>0</v>
      </c>
      <c r="P76" s="92"/>
      <c r="Q76" s="94">
        <f>O76*$P$10</f>
        <v>0</v>
      </c>
      <c r="R76" s="108"/>
      <c r="S76" s="109">
        <f>+C76-G76</f>
        <v>0</v>
      </c>
      <c r="T76" s="92"/>
      <c r="U76" s="91">
        <f>S76*$T$10</f>
        <v>0</v>
      </c>
      <c r="V76" s="29"/>
      <c r="W76" s="26"/>
    </row>
    <row r="77" spans="1:26" ht="15" x14ac:dyDescent="0.2">
      <c r="A77" s="117" t="str">
        <f>+[1]Budget!B80</f>
        <v xml:space="preserve"> : income</v>
      </c>
      <c r="B77" s="117"/>
      <c r="C77" s="25">
        <f>+[1]Begroting!C80</f>
        <v>0</v>
      </c>
      <c r="D77" s="87"/>
      <c r="E77" s="90">
        <f>SUM(C77*$D$13)</f>
        <v>0</v>
      </c>
      <c r="F77" s="112"/>
      <c r="G77" s="109">
        <f>SUM('[1]Maandelikse syfers'!D69:M69)</f>
        <v>0</v>
      </c>
      <c r="H77" s="87"/>
      <c r="I77" s="96">
        <f>G77*$H$13</f>
        <v>0</v>
      </c>
      <c r="J77" s="108"/>
      <c r="K77" s="109">
        <f>+C77*$C$208</f>
        <v>0</v>
      </c>
      <c r="L77" s="92"/>
      <c r="M77" s="95">
        <f>K77*$L$10</f>
        <v>0</v>
      </c>
      <c r="N77" s="108"/>
      <c r="O77" s="109">
        <f>+G77-K77</f>
        <v>0</v>
      </c>
      <c r="P77" s="92"/>
      <c r="Q77" s="94">
        <f>O77*$P$10</f>
        <v>0</v>
      </c>
      <c r="R77" s="108"/>
      <c r="S77" s="109">
        <f>+C77-G77</f>
        <v>0</v>
      </c>
      <c r="T77" s="92"/>
      <c r="U77" s="91">
        <f>S77*$T$10</f>
        <v>0</v>
      </c>
      <c r="V77" s="29"/>
      <c r="W77" s="26"/>
    </row>
    <row r="78" spans="1:26" ht="15" x14ac:dyDescent="0.2">
      <c r="A78" s="117" t="str">
        <f>+[1]Budget!B81</f>
        <v xml:space="preserve"> : expenses</v>
      </c>
      <c r="B78" s="117"/>
      <c r="C78" s="25">
        <f>+[1]Begroting!C81</f>
        <v>0</v>
      </c>
      <c r="D78" s="87"/>
      <c r="E78" s="90">
        <f>SUM(C78*$D$13)</f>
        <v>0</v>
      </c>
      <c r="F78" s="112"/>
      <c r="G78" s="109">
        <f>SUM('[1]Maandelikse syfers'!D70:M70)</f>
        <v>0</v>
      </c>
      <c r="H78" s="87"/>
      <c r="I78" s="96">
        <f>G78*$H$13</f>
        <v>0</v>
      </c>
      <c r="J78" s="108"/>
      <c r="K78" s="109">
        <f>+C78*$C$208</f>
        <v>0</v>
      </c>
      <c r="L78" s="92"/>
      <c r="M78" s="95">
        <f>K78*$L$10</f>
        <v>0</v>
      </c>
      <c r="N78" s="108"/>
      <c r="O78" s="109">
        <f>+G78-K78</f>
        <v>0</v>
      </c>
      <c r="P78" s="92"/>
      <c r="Q78" s="94">
        <f>O78*$P$10</f>
        <v>0</v>
      </c>
      <c r="R78" s="108"/>
      <c r="S78" s="109">
        <f>+C78-G78</f>
        <v>0</v>
      </c>
      <c r="T78" s="92"/>
      <c r="U78" s="91">
        <f>S78*$T$10</f>
        <v>0</v>
      </c>
      <c r="V78" s="29"/>
      <c r="W78" s="26"/>
    </row>
    <row r="79" spans="1:26" ht="15" x14ac:dyDescent="0.2">
      <c r="A79" s="40"/>
      <c r="B79" s="40"/>
      <c r="C79" s="30"/>
      <c r="D79" s="87"/>
      <c r="E79" s="90">
        <f>SUM(C79*$D$13)</f>
        <v>0</v>
      </c>
      <c r="F79" s="100"/>
      <c r="G79" s="98"/>
      <c r="H79" s="87"/>
      <c r="I79" s="96">
        <f>G79*$H$13</f>
        <v>0</v>
      </c>
      <c r="J79" s="99"/>
      <c r="K79" s="98"/>
      <c r="L79" s="92"/>
      <c r="M79" s="95">
        <f>K79*$L$10</f>
        <v>0</v>
      </c>
      <c r="N79" s="99"/>
      <c r="O79" s="98"/>
      <c r="P79" s="92"/>
      <c r="Q79" s="94">
        <f>O79*$P$10</f>
        <v>0</v>
      </c>
      <c r="R79" s="99"/>
      <c r="S79" s="98"/>
      <c r="T79" s="92"/>
      <c r="U79" s="91">
        <f>S79*$T$10</f>
        <v>0</v>
      </c>
      <c r="V79" s="29"/>
      <c r="W79" s="31"/>
    </row>
    <row r="80" spans="1:26" ht="15" x14ac:dyDescent="0.2">
      <c r="A80" s="117"/>
      <c r="B80" s="117"/>
      <c r="C80" s="2"/>
      <c r="D80" s="87"/>
      <c r="E80" s="90">
        <f>SUM(C80*$D$13)</f>
        <v>0</v>
      </c>
      <c r="F80" s="75"/>
      <c r="G80" s="34"/>
      <c r="H80" s="87">
        <v>8.5999999999999993E-2</v>
      </c>
      <c r="I80" s="96">
        <f>G80*$H$13</f>
        <v>0</v>
      </c>
      <c r="J80" s="92"/>
      <c r="K80" s="34"/>
      <c r="L80" s="92"/>
      <c r="M80" s="95">
        <f>K80*$L$10</f>
        <v>0</v>
      </c>
      <c r="N80" s="92"/>
      <c r="O80" s="34"/>
      <c r="P80" s="92"/>
      <c r="Q80" s="94">
        <f>O80*$P$10</f>
        <v>0</v>
      </c>
      <c r="R80" s="92"/>
      <c r="S80" s="34"/>
      <c r="T80" s="92"/>
      <c r="U80" s="91">
        <f>S80*$T$10</f>
        <v>0</v>
      </c>
      <c r="V80" s="29"/>
    </row>
    <row r="81" spans="1:23" ht="15.75" x14ac:dyDescent="0.25">
      <c r="A81" s="20" t="s">
        <v>71</v>
      </c>
      <c r="B81" s="20"/>
      <c r="C81" s="19">
        <f>+C83+C94+C101+C117+C125+C137+C139+C150+C170</f>
        <v>574217</v>
      </c>
      <c r="D81" s="87">
        <v>8.5999999999999993E-2</v>
      </c>
      <c r="E81" s="90">
        <f>SUM(C81*$D$13)</f>
        <v>49382.661999999997</v>
      </c>
      <c r="F81" s="75"/>
      <c r="G81" s="19">
        <f>+G83+G94+G101+G117+G125+G137+G139+G150+G170</f>
        <v>493849.40999999992</v>
      </c>
      <c r="H81" s="87">
        <v>8.5999999999999993E-2</v>
      </c>
      <c r="I81" s="137">
        <f>G81*$H$13</f>
        <v>42471.049259999993</v>
      </c>
      <c r="J81" s="138"/>
      <c r="K81" s="19">
        <f>+K83+K94+K101+K117+K125+K137+K139+K150+K170</f>
        <v>478514.16666666674</v>
      </c>
      <c r="L81" s="92">
        <v>8.5999999999999993E-2</v>
      </c>
      <c r="M81" s="95">
        <f>K81*$L$10</f>
        <v>41152.218333333338</v>
      </c>
      <c r="N81" s="92"/>
      <c r="O81" s="19">
        <f>+O83+O94+O101+O117+O125+O137+O139+O150+O170</f>
        <v>-15335.243333333285</v>
      </c>
      <c r="P81" s="92">
        <v>8.5999999999999993E-2</v>
      </c>
      <c r="Q81" s="94">
        <f>O81*$P$10</f>
        <v>-1318.8309266666624</v>
      </c>
      <c r="R81" s="92"/>
      <c r="S81" s="19">
        <f>+S83+S94+S101+S117+S125+S137+S139+S150+S170</f>
        <v>80367.59</v>
      </c>
      <c r="T81" s="92">
        <v>8.5999999999999993E-2</v>
      </c>
      <c r="U81" s="91">
        <f>S81*$T$10</f>
        <v>6911.6127399999996</v>
      </c>
      <c r="V81" s="29"/>
    </row>
    <row r="82" spans="1:23" ht="14.25" customHeight="1" x14ac:dyDescent="0.25">
      <c r="A82" s="20"/>
      <c r="B82" s="20"/>
      <c r="C82" s="35"/>
      <c r="D82" s="87"/>
      <c r="E82" s="90">
        <f>SUM(C82*$D$13)</f>
        <v>0</v>
      </c>
      <c r="F82" s="75"/>
      <c r="G82" s="36"/>
      <c r="H82" s="87"/>
      <c r="I82" s="96">
        <f>G82*$H$13</f>
        <v>0</v>
      </c>
      <c r="J82" s="92"/>
      <c r="K82" s="36"/>
      <c r="L82" s="92"/>
      <c r="M82" s="95">
        <f>K82*$L$10</f>
        <v>0</v>
      </c>
      <c r="N82" s="92"/>
      <c r="O82" s="36"/>
      <c r="P82" s="92"/>
      <c r="Q82" s="94">
        <f>O82*$P$10</f>
        <v>0</v>
      </c>
      <c r="R82" s="92"/>
      <c r="S82" s="36"/>
      <c r="T82" s="92"/>
      <c r="U82" s="91">
        <f>S82*$T$10</f>
        <v>0</v>
      </c>
      <c r="V82" s="29"/>
    </row>
    <row r="83" spans="1:23" ht="15.75" x14ac:dyDescent="0.25">
      <c r="A83" s="37" t="s">
        <v>72</v>
      </c>
      <c r="B83" s="37"/>
      <c r="C83" s="21">
        <f>SUM(C84:C92)</f>
        <v>231617</v>
      </c>
      <c r="D83" s="87">
        <v>8.5999999999999993E-2</v>
      </c>
      <c r="E83" s="90">
        <f>SUM(C83*$D$13)</f>
        <v>19919.061999999998</v>
      </c>
      <c r="F83" s="105"/>
      <c r="G83" s="21">
        <f>SUM(G84:G92)</f>
        <v>194997.22999999995</v>
      </c>
      <c r="H83" s="87">
        <v>8.5999999999999993E-2</v>
      </c>
      <c r="I83" s="137">
        <f>G83*$H$13</f>
        <v>16769.761779999993</v>
      </c>
      <c r="J83" s="136"/>
      <c r="K83" s="21">
        <f>SUM(K84:K92)</f>
        <v>193014.16666666669</v>
      </c>
      <c r="L83" s="92">
        <v>8.5999999999999993E-2</v>
      </c>
      <c r="M83" s="95">
        <f>K83*$L$10</f>
        <v>16599.218333333334</v>
      </c>
      <c r="N83" s="104"/>
      <c r="O83" s="21">
        <f>SUM(O84:O92)</f>
        <v>-1983.0633333333008</v>
      </c>
      <c r="P83" s="92">
        <v>8.5999999999999993E-2</v>
      </c>
      <c r="Q83" s="94">
        <f>O83*$P$10</f>
        <v>-170.54344666666384</v>
      </c>
      <c r="R83" s="104"/>
      <c r="S83" s="21">
        <f>SUM(S84:S92)</f>
        <v>36619.770000000019</v>
      </c>
      <c r="T83" s="92">
        <v>8.5999999999999993E-2</v>
      </c>
      <c r="U83" s="91">
        <f>S83*$T$10</f>
        <v>3149.3002200000014</v>
      </c>
      <c r="V83" s="29"/>
    </row>
    <row r="84" spans="1:23" ht="15" x14ac:dyDescent="0.2">
      <c r="A84" s="38" t="s">
        <v>73</v>
      </c>
      <c r="B84" s="38"/>
      <c r="C84" s="39">
        <f>+[1]Begroting!C89</f>
        <v>106321</v>
      </c>
      <c r="D84" s="87">
        <v>8.5999999999999993E-2</v>
      </c>
      <c r="E84" s="90">
        <f>SUM(C84*$D$13)</f>
        <v>9143.6059999999998</v>
      </c>
      <c r="F84" s="103"/>
      <c r="G84" s="115">
        <f>SUM('[1]Maandelikse syfers'!D76:M76)</f>
        <v>88759.179999999978</v>
      </c>
      <c r="H84" s="87">
        <v>8.5999999999999993E-2</v>
      </c>
      <c r="I84" s="96">
        <f>G84*$H$13</f>
        <v>7633.2894799999976</v>
      </c>
      <c r="J84" s="102"/>
      <c r="K84" s="101">
        <f>+C84*$C$208</f>
        <v>88600.833333333343</v>
      </c>
      <c r="L84" s="92">
        <v>8.5999999999999993E-2</v>
      </c>
      <c r="M84" s="95">
        <f>K84*$L$10</f>
        <v>7619.6716666666671</v>
      </c>
      <c r="N84" s="102"/>
      <c r="O84" s="115">
        <f>+K84-G84</f>
        <v>-158.34666666663543</v>
      </c>
      <c r="P84" s="92">
        <v>8.5999999999999993E-2</v>
      </c>
      <c r="Q84" s="94">
        <f>O84*$P$10</f>
        <v>-13.617813333330647</v>
      </c>
      <c r="R84" s="102"/>
      <c r="S84" s="115">
        <f>+C84-G84</f>
        <v>17561.820000000022</v>
      </c>
      <c r="T84" s="92">
        <v>8.5999999999999993E-2</v>
      </c>
      <c r="U84" s="91">
        <f>S84*$T$10</f>
        <v>1510.3165200000017</v>
      </c>
      <c r="V84" s="29"/>
      <c r="W84" s="24"/>
    </row>
    <row r="85" spans="1:23" ht="15" x14ac:dyDescent="0.2">
      <c r="A85" s="40" t="s">
        <v>74</v>
      </c>
      <c r="B85" s="40"/>
      <c r="C85" s="25">
        <f>+[1]Begroting!C90</f>
        <v>500</v>
      </c>
      <c r="D85" s="87">
        <v>8.5999999999999993E-2</v>
      </c>
      <c r="E85" s="90">
        <f>SUM(C85*$D$13)</f>
        <v>43</v>
      </c>
      <c r="F85" s="112"/>
      <c r="G85" s="107">
        <f>SUM('[1]Maandelikse syfers'!D77:M77)</f>
        <v>0</v>
      </c>
      <c r="H85" s="87"/>
      <c r="I85" s="96">
        <f>G85*$H$13</f>
        <v>0</v>
      </c>
      <c r="J85" s="108"/>
      <c r="K85" s="109">
        <f>+C85*$C$208</f>
        <v>416.66666666666669</v>
      </c>
      <c r="L85" s="92">
        <v>8.5999999999999993E-2</v>
      </c>
      <c r="M85" s="95">
        <f>K85*$L$10</f>
        <v>35.833333333333329</v>
      </c>
      <c r="N85" s="108"/>
      <c r="O85" s="107">
        <f>+K85-G85</f>
        <v>416.66666666666669</v>
      </c>
      <c r="P85" s="92">
        <v>8.5999999999999993E-2</v>
      </c>
      <c r="Q85" s="94">
        <f>O85*$P$10</f>
        <v>35.833333333333329</v>
      </c>
      <c r="R85" s="108"/>
      <c r="S85" s="107">
        <f>+C85-G85</f>
        <v>500</v>
      </c>
      <c r="T85" s="92">
        <v>8.5999999999999993E-2</v>
      </c>
      <c r="U85" s="91">
        <f>S85*$T$10</f>
        <v>43</v>
      </c>
      <c r="V85" s="29"/>
      <c r="W85" s="26"/>
    </row>
    <row r="86" spans="1:23" ht="15" x14ac:dyDescent="0.2">
      <c r="A86" s="40" t="s">
        <v>75</v>
      </c>
      <c r="B86" s="40"/>
      <c r="C86" s="25">
        <f>+[1]Begroting!C91</f>
        <v>13000</v>
      </c>
      <c r="D86" s="87">
        <v>8.5999999999999993E-2</v>
      </c>
      <c r="E86" s="90">
        <f>SUM(C86*$D$13)</f>
        <v>1118</v>
      </c>
      <c r="F86" s="112"/>
      <c r="G86" s="107">
        <f>SUM('[1]Maandelikse syfers'!D78:M78)</f>
        <v>10425.31</v>
      </c>
      <c r="H86" s="87">
        <v>8.5999999999999993E-2</v>
      </c>
      <c r="I86" s="96">
        <f>G86*$H$13</f>
        <v>896.57665999999983</v>
      </c>
      <c r="J86" s="108"/>
      <c r="K86" s="109">
        <f>+C86*$C$208</f>
        <v>10833.333333333334</v>
      </c>
      <c r="L86" s="92">
        <v>8.5999999999999993E-2</v>
      </c>
      <c r="M86" s="95">
        <f>K86*$L$10</f>
        <v>931.66666666666663</v>
      </c>
      <c r="N86" s="108"/>
      <c r="O86" s="107">
        <f>+K86-G86</f>
        <v>408.02333333333445</v>
      </c>
      <c r="P86" s="92">
        <v>8.5999999999999993E-2</v>
      </c>
      <c r="Q86" s="94">
        <f>O86*$P$10</f>
        <v>35.09000666666676</v>
      </c>
      <c r="R86" s="108"/>
      <c r="S86" s="107">
        <f>+C86-G86</f>
        <v>2574.6900000000005</v>
      </c>
      <c r="T86" s="92">
        <v>8.5999999999999993E-2</v>
      </c>
      <c r="U86" s="91">
        <f>S86*$T$10</f>
        <v>221.42334000000002</v>
      </c>
      <c r="V86" s="29"/>
      <c r="W86" s="26"/>
    </row>
    <row r="87" spans="1:23" ht="15" x14ac:dyDescent="0.2">
      <c r="A87" s="38" t="s">
        <v>76</v>
      </c>
      <c r="B87" s="38"/>
      <c r="C87" s="25">
        <f>+[1]Begroting!C92</f>
        <v>9381</v>
      </c>
      <c r="D87" s="87">
        <v>8.5999999999999993E-2</v>
      </c>
      <c r="E87" s="90">
        <f>SUM(C87*$D$13)</f>
        <v>806.76599999999996</v>
      </c>
      <c r="F87" s="112"/>
      <c r="G87" s="107">
        <f>SUM('[1]Maandelikse syfers'!D79:M79)</f>
        <v>8883.3700000000008</v>
      </c>
      <c r="H87" s="87">
        <v>8.5999999999999993E-2</v>
      </c>
      <c r="I87" s="96">
        <f>G87*$H$13</f>
        <v>763.96982000000003</v>
      </c>
      <c r="J87" s="108"/>
      <c r="K87" s="109">
        <f>+C87*$C$208</f>
        <v>7817.5</v>
      </c>
      <c r="L87" s="92">
        <v>8.5999999999999993E-2</v>
      </c>
      <c r="M87" s="95">
        <f>K87*$L$10</f>
        <v>672.30499999999995</v>
      </c>
      <c r="N87" s="108"/>
      <c r="O87" s="107">
        <f>+K87-G87</f>
        <v>-1065.8700000000008</v>
      </c>
      <c r="P87" s="92">
        <v>8.5999999999999993E-2</v>
      </c>
      <c r="Q87" s="94">
        <f>O87*$P$10</f>
        <v>-91.664820000000063</v>
      </c>
      <c r="R87" s="108"/>
      <c r="S87" s="107">
        <f>+C87-G87</f>
        <v>497.6299999999992</v>
      </c>
      <c r="T87" s="92">
        <v>8.5999999999999993E-2</v>
      </c>
      <c r="U87" s="91">
        <f>S87*$T$10</f>
        <v>42.796179999999929</v>
      </c>
      <c r="V87" s="29"/>
      <c r="W87" s="26"/>
    </row>
    <row r="88" spans="1:23" ht="15" x14ac:dyDescent="0.2">
      <c r="A88" s="38" t="s">
        <v>77</v>
      </c>
      <c r="B88" s="38"/>
      <c r="C88" s="25">
        <f>+[1]Begroting!C93</f>
        <v>13215</v>
      </c>
      <c r="D88" s="87">
        <v>8.5999999999999993E-2</v>
      </c>
      <c r="E88" s="90">
        <f>SUM(C88*$D$13)</f>
        <v>1136.49</v>
      </c>
      <c r="F88" s="112"/>
      <c r="G88" s="107">
        <f>SUM('[1]Maandelikse syfers'!D80:M80)</f>
        <v>9712.64</v>
      </c>
      <c r="H88" s="87">
        <v>8.5999999999999993E-2</v>
      </c>
      <c r="I88" s="96">
        <f>G88*$H$13</f>
        <v>835.28703999999993</v>
      </c>
      <c r="J88" s="108"/>
      <c r="K88" s="109">
        <f>+C88*$C$208</f>
        <v>11012.5</v>
      </c>
      <c r="L88" s="92">
        <v>8.5999999999999993E-2</v>
      </c>
      <c r="M88" s="95">
        <f>K88*$L$10</f>
        <v>947.07499999999993</v>
      </c>
      <c r="N88" s="108"/>
      <c r="O88" s="107">
        <f>+K88-G88</f>
        <v>1299.8600000000006</v>
      </c>
      <c r="P88" s="92">
        <v>8.5999999999999993E-2</v>
      </c>
      <c r="Q88" s="94">
        <f>O88*$P$10</f>
        <v>111.78796000000004</v>
      </c>
      <c r="R88" s="108"/>
      <c r="S88" s="107">
        <f>+C88-G88</f>
        <v>3502.3600000000006</v>
      </c>
      <c r="T88" s="92">
        <v>8.5999999999999993E-2</v>
      </c>
      <c r="U88" s="91">
        <f>S88*$T$10</f>
        <v>301.20296000000002</v>
      </c>
      <c r="V88" s="29"/>
      <c r="W88" s="26"/>
    </row>
    <row r="89" spans="1:23" ht="15" x14ac:dyDescent="0.2">
      <c r="A89" s="38" t="s">
        <v>78</v>
      </c>
      <c r="B89" s="38"/>
      <c r="C89" s="25">
        <f>+[1]Begroting!C94</f>
        <v>84000</v>
      </c>
      <c r="D89" s="87">
        <v>8.5999999999999993E-2</v>
      </c>
      <c r="E89" s="90">
        <f>SUM(C89*$D$13)</f>
        <v>7223.9999999999991</v>
      </c>
      <c r="F89" s="112"/>
      <c r="G89" s="107">
        <f>SUM('[1]Maandelikse syfers'!D81:M81)</f>
        <v>71870</v>
      </c>
      <c r="H89" s="87">
        <v>8.5999999999999993E-2</v>
      </c>
      <c r="I89" s="96">
        <f>G89*$H$13</f>
        <v>6180.82</v>
      </c>
      <c r="J89" s="108"/>
      <c r="K89" s="109">
        <f>+C89*$C$208</f>
        <v>70000</v>
      </c>
      <c r="L89" s="92">
        <v>8.5999999999999993E-2</v>
      </c>
      <c r="M89" s="95">
        <f>K89*$L$10</f>
        <v>6019.9999999999991</v>
      </c>
      <c r="N89" s="108"/>
      <c r="O89" s="107">
        <f>+K89-G89</f>
        <v>-1870</v>
      </c>
      <c r="P89" s="92">
        <v>8.5999999999999993E-2</v>
      </c>
      <c r="Q89" s="94">
        <f>O89*$P$10</f>
        <v>-160.82</v>
      </c>
      <c r="R89" s="108"/>
      <c r="S89" s="107">
        <f>+C89-G89</f>
        <v>12130</v>
      </c>
      <c r="T89" s="92">
        <v>8.5999999999999993E-2</v>
      </c>
      <c r="U89" s="91">
        <f>S89*$T$10</f>
        <v>1043.1799999999998</v>
      </c>
      <c r="V89" s="29"/>
      <c r="W89" s="26" t="s">
        <v>79</v>
      </c>
    </row>
    <row r="90" spans="1:23" ht="15" x14ac:dyDescent="0.2">
      <c r="A90" s="117" t="s">
        <v>80</v>
      </c>
      <c r="B90" s="117"/>
      <c r="C90" s="25">
        <f>+[1]Begroting!C95</f>
        <v>700</v>
      </c>
      <c r="D90" s="87">
        <v>8.5999999999999993E-2</v>
      </c>
      <c r="E90" s="90">
        <f>SUM(C90*$D$13)</f>
        <v>60.199999999999996</v>
      </c>
      <c r="F90" s="112"/>
      <c r="G90" s="107">
        <f>SUM('[1]Maandelikse syfers'!D82:M82)</f>
        <v>696.83</v>
      </c>
      <c r="H90" s="87">
        <v>8.5999999999999993E-2</v>
      </c>
      <c r="I90" s="96">
        <f>G90*$H$13</f>
        <v>59.927379999999999</v>
      </c>
      <c r="J90" s="108"/>
      <c r="K90" s="109">
        <f>+C90*$C$208</f>
        <v>583.33333333333337</v>
      </c>
      <c r="L90" s="92">
        <v>8.5999999999999993E-2</v>
      </c>
      <c r="M90" s="95">
        <f>K90*$L$10</f>
        <v>50.166666666666664</v>
      </c>
      <c r="N90" s="108"/>
      <c r="O90" s="109">
        <f>+K90-G90</f>
        <v>-113.49666666666667</v>
      </c>
      <c r="P90" s="92">
        <v>8.5999999999999993E-2</v>
      </c>
      <c r="Q90" s="94">
        <f>O90*$P$10</f>
        <v>-9.7607133333333334</v>
      </c>
      <c r="R90" s="108"/>
      <c r="S90" s="107">
        <f>+C90-G90</f>
        <v>3.1699999999999591</v>
      </c>
      <c r="T90" s="92">
        <v>8.5999999999999993E-2</v>
      </c>
      <c r="U90" s="91">
        <f>S90*$T$10</f>
        <v>0.27261999999999648</v>
      </c>
      <c r="V90" s="29"/>
      <c r="W90" s="26"/>
    </row>
    <row r="91" spans="1:23" ht="15" x14ac:dyDescent="0.2">
      <c r="A91" s="117" t="s">
        <v>81</v>
      </c>
      <c r="B91" s="117"/>
      <c r="C91" s="25">
        <f>+[1]Begroting!C96</f>
        <v>0</v>
      </c>
      <c r="D91" s="87"/>
      <c r="E91" s="90">
        <f>SUM(C91*$D$13)</f>
        <v>0</v>
      </c>
      <c r="F91" s="112"/>
      <c r="G91" s="107">
        <f>SUM('[1]Maandelikse syfers'!D83:M83)</f>
        <v>0</v>
      </c>
      <c r="H91" s="87"/>
      <c r="I91" s="96">
        <f>G91*$H$13</f>
        <v>0</v>
      </c>
      <c r="J91" s="108"/>
      <c r="K91" s="109">
        <f>+C91*$C$208</f>
        <v>0</v>
      </c>
      <c r="L91" s="92"/>
      <c r="M91" s="95">
        <f>K91*$L$10</f>
        <v>0</v>
      </c>
      <c r="N91" s="108"/>
      <c r="O91" s="107">
        <f>+K91-G91</f>
        <v>0</v>
      </c>
      <c r="P91" s="92"/>
      <c r="Q91" s="94">
        <f>O91*$P$10</f>
        <v>0</v>
      </c>
      <c r="R91" s="108"/>
      <c r="S91" s="107">
        <f>+C91-G91</f>
        <v>0</v>
      </c>
      <c r="T91" s="92"/>
      <c r="U91" s="91">
        <f>S91*$T$10</f>
        <v>0</v>
      </c>
      <c r="V91" s="29"/>
      <c r="W91" s="26"/>
    </row>
    <row r="92" spans="1:23" ht="15" x14ac:dyDescent="0.2">
      <c r="A92" s="117" t="s">
        <v>82</v>
      </c>
      <c r="B92" s="117"/>
      <c r="C92" s="30">
        <f>+[1]Begroting!C97</f>
        <v>4500</v>
      </c>
      <c r="D92" s="87">
        <v>8.5999999999999993E-2</v>
      </c>
      <c r="E92" s="90">
        <f>SUM(C92*$D$13)</f>
        <v>386.99999999999994</v>
      </c>
      <c r="F92" s="100"/>
      <c r="G92" s="52">
        <f>SUM('[1]Maandelikse syfers'!D84:M84)</f>
        <v>4649.8999999999996</v>
      </c>
      <c r="H92" s="87">
        <v>8.5999999999999993E-2</v>
      </c>
      <c r="I92" s="96">
        <f>G92*$H$13</f>
        <v>399.89139999999992</v>
      </c>
      <c r="J92" s="99"/>
      <c r="K92" s="98">
        <f>+C92*$C$208</f>
        <v>3750</v>
      </c>
      <c r="L92" s="92">
        <v>8.5999999999999993E-2</v>
      </c>
      <c r="M92" s="95">
        <f>K92*$L$10</f>
        <v>322.5</v>
      </c>
      <c r="N92" s="99"/>
      <c r="O92" s="52">
        <f>+K92-G92</f>
        <v>-899.89999999999964</v>
      </c>
      <c r="P92" s="92">
        <v>8.5999999999999993E-2</v>
      </c>
      <c r="Q92" s="94">
        <f>O92*$P$10</f>
        <v>-77.391399999999962</v>
      </c>
      <c r="R92" s="99"/>
      <c r="S92" s="52">
        <f>+C92-G92</f>
        <v>-149.89999999999964</v>
      </c>
      <c r="T92" s="92">
        <v>8.5999999999999993E-2</v>
      </c>
      <c r="U92" s="91">
        <f>S92*$T$10</f>
        <v>-12.891399999999967</v>
      </c>
      <c r="V92" s="29"/>
      <c r="W92" s="31" t="s">
        <v>83</v>
      </c>
    </row>
    <row r="93" spans="1:23" ht="15" x14ac:dyDescent="0.2">
      <c r="A93" s="41"/>
      <c r="B93" s="41"/>
      <c r="C93" s="42"/>
      <c r="D93" s="87"/>
      <c r="E93" s="90">
        <f>SUM(C93*$D$13)</f>
        <v>0</v>
      </c>
      <c r="F93" s="97"/>
      <c r="G93" s="43"/>
      <c r="H93" s="87"/>
      <c r="I93" s="96">
        <f>G93*$H$13</f>
        <v>0</v>
      </c>
      <c r="J93" s="93"/>
      <c r="K93" s="43"/>
      <c r="L93" s="92"/>
      <c r="M93" s="95">
        <f>K93*$L$10</f>
        <v>0</v>
      </c>
      <c r="N93" s="93"/>
      <c r="O93" s="43"/>
      <c r="P93" s="92"/>
      <c r="Q93" s="94">
        <f>O93*$P$10</f>
        <v>0</v>
      </c>
      <c r="R93" s="93"/>
      <c r="S93" s="43"/>
      <c r="T93" s="92"/>
      <c r="U93" s="91">
        <f>S93*$T$10</f>
        <v>0</v>
      </c>
      <c r="V93" s="29"/>
    </row>
    <row r="94" spans="1:23" ht="15.75" x14ac:dyDescent="0.25">
      <c r="A94" s="37" t="s">
        <v>84</v>
      </c>
      <c r="B94" s="37"/>
      <c r="C94" s="21">
        <f>SUM(C95:C99)</f>
        <v>46000</v>
      </c>
      <c r="D94" s="87">
        <v>8.5999999999999993E-2</v>
      </c>
      <c r="E94" s="90">
        <f>SUM(C94*$D$13)</f>
        <v>3955.9999999999995</v>
      </c>
      <c r="F94" s="105"/>
      <c r="G94" s="21">
        <f>SUM(G95:G99)</f>
        <v>33928.310000000005</v>
      </c>
      <c r="H94" s="87">
        <v>8.5999999999999993E-2</v>
      </c>
      <c r="I94" s="96">
        <f>G94*$H$13</f>
        <v>2917.83466</v>
      </c>
      <c r="J94" s="104"/>
      <c r="K94" s="21">
        <f>SUM(K95:K99)</f>
        <v>38333.333333333336</v>
      </c>
      <c r="L94" s="92">
        <v>8.5999999999999993E-2</v>
      </c>
      <c r="M94" s="95">
        <f>K94*$L$10</f>
        <v>3296.6666666666665</v>
      </c>
      <c r="N94" s="104"/>
      <c r="O94" s="21">
        <f>SUM(O95:O99)</f>
        <v>4405.0233333333308</v>
      </c>
      <c r="P94" s="92">
        <v>8.5999999999999993E-2</v>
      </c>
      <c r="Q94" s="94">
        <f>O94*$P$10</f>
        <v>378.83200666666642</v>
      </c>
      <c r="R94" s="104"/>
      <c r="S94" s="21">
        <f>SUM(S95:S99)</f>
        <v>12071.689999999995</v>
      </c>
      <c r="T94" s="92">
        <v>8.5999999999999993E-2</v>
      </c>
      <c r="U94" s="91">
        <f>S94*$T$10</f>
        <v>1038.1653399999996</v>
      </c>
      <c r="V94" s="29"/>
    </row>
    <row r="95" spans="1:23" ht="15" x14ac:dyDescent="0.2">
      <c r="A95" s="38" t="s">
        <v>85</v>
      </c>
      <c r="B95" s="38"/>
      <c r="C95" s="39">
        <f>+[1]Begroting!C100</f>
        <v>18000</v>
      </c>
      <c r="D95" s="87">
        <v>8.5999999999999993E-2</v>
      </c>
      <c r="E95" s="90">
        <f>SUM(C95*$D$13)</f>
        <v>1547.9999999999998</v>
      </c>
      <c r="F95" s="103"/>
      <c r="G95" s="115">
        <f>SUM('[1]Maandelikse syfers'!D87:M87)</f>
        <v>15425.92</v>
      </c>
      <c r="H95" s="87">
        <v>8.5999999999999993E-2</v>
      </c>
      <c r="I95" s="96">
        <f>G95*$H$13</f>
        <v>1326.6291199999998</v>
      </c>
      <c r="J95" s="102"/>
      <c r="K95" s="101">
        <f>+C95*$C$208</f>
        <v>15000</v>
      </c>
      <c r="L95" s="92">
        <v>8.5999999999999993E-2</v>
      </c>
      <c r="M95" s="95">
        <f>K95*$L$10</f>
        <v>1290</v>
      </c>
      <c r="N95" s="102"/>
      <c r="O95" s="115">
        <f>+K95-G95</f>
        <v>-425.92000000000007</v>
      </c>
      <c r="P95" s="92">
        <v>8.5999999999999993E-2</v>
      </c>
      <c r="Q95" s="94">
        <f>O95*$P$10</f>
        <v>-36.62912</v>
      </c>
      <c r="R95" s="102"/>
      <c r="S95" s="115">
        <f>+C95-G95</f>
        <v>2574.08</v>
      </c>
      <c r="T95" s="92">
        <v>8.5999999999999993E-2</v>
      </c>
      <c r="U95" s="91">
        <f>S95*$T$10</f>
        <v>221.37087999999997</v>
      </c>
      <c r="V95" s="29"/>
      <c r="W95" s="44"/>
    </row>
    <row r="96" spans="1:23" ht="15" x14ac:dyDescent="0.2">
      <c r="A96" s="38" t="s">
        <v>86</v>
      </c>
      <c r="B96" s="38"/>
      <c r="C96" s="25">
        <f>+[1]Begroting!C101</f>
        <v>9500</v>
      </c>
      <c r="D96" s="87">
        <v>8.5999999999999993E-2</v>
      </c>
      <c r="E96" s="90">
        <f>SUM(C96*$D$13)</f>
        <v>816.99999999999989</v>
      </c>
      <c r="F96" s="112"/>
      <c r="G96" s="107">
        <f>SUM('[1]Maandelikse syfers'!D88:M88)</f>
        <v>3429.2799999999997</v>
      </c>
      <c r="H96" s="87">
        <v>8.5999999999999993E-2</v>
      </c>
      <c r="I96" s="96">
        <f>G96*$H$13</f>
        <v>294.91807999999997</v>
      </c>
      <c r="J96" s="108"/>
      <c r="K96" s="109">
        <f>+C96*$C$208</f>
        <v>7916.666666666667</v>
      </c>
      <c r="L96" s="92">
        <v>8.5999999999999993E-2</v>
      </c>
      <c r="M96" s="95">
        <f>K96*$L$10</f>
        <v>680.83333333333326</v>
      </c>
      <c r="N96" s="108"/>
      <c r="O96" s="107">
        <f>+K96-G96</f>
        <v>4487.3866666666672</v>
      </c>
      <c r="P96" s="92">
        <v>8.5999999999999993E-2</v>
      </c>
      <c r="Q96" s="94">
        <f>O96*$P$10</f>
        <v>385.91525333333334</v>
      </c>
      <c r="R96" s="108"/>
      <c r="S96" s="107">
        <f>+C96-G96</f>
        <v>6070.72</v>
      </c>
      <c r="T96" s="92">
        <v>8.5999999999999993E-2</v>
      </c>
      <c r="U96" s="91">
        <f>S96*$T$10</f>
        <v>522.08191999999997</v>
      </c>
      <c r="V96" s="29"/>
      <c r="W96" s="26"/>
    </row>
    <row r="97" spans="1:23" ht="15" x14ac:dyDescent="0.2">
      <c r="A97" s="38" t="s">
        <v>87</v>
      </c>
      <c r="B97" s="38"/>
      <c r="C97" s="25">
        <f>+[1]Begroting!C102</f>
        <v>17000</v>
      </c>
      <c r="D97" s="87">
        <v>8.5999999999999993E-2</v>
      </c>
      <c r="E97" s="90">
        <f>SUM(C97*$D$13)</f>
        <v>1461.9999999999998</v>
      </c>
      <c r="F97" s="112"/>
      <c r="G97" s="107">
        <f>SUM('[1]Maandelikse syfers'!D89:M89)</f>
        <v>15073.110000000004</v>
      </c>
      <c r="H97" s="87">
        <v>8.5999999999999993E-2</v>
      </c>
      <c r="I97" s="96">
        <f>G97*$H$13</f>
        <v>1296.2874600000002</v>
      </c>
      <c r="J97" s="108"/>
      <c r="K97" s="109">
        <f>+C97*$C$208</f>
        <v>14166.666666666668</v>
      </c>
      <c r="L97" s="92">
        <v>8.5999999999999993E-2</v>
      </c>
      <c r="M97" s="95">
        <f>K97*$L$10</f>
        <v>1218.3333333333333</v>
      </c>
      <c r="N97" s="108"/>
      <c r="O97" s="107">
        <f>+K97-G97</f>
        <v>-906.44333333333634</v>
      </c>
      <c r="P97" s="92">
        <v>8.5999999999999993E-2</v>
      </c>
      <c r="Q97" s="94">
        <f>O97*$P$10</f>
        <v>-77.954126666666923</v>
      </c>
      <c r="R97" s="108"/>
      <c r="S97" s="107">
        <f>+C97-G97</f>
        <v>1926.8899999999958</v>
      </c>
      <c r="T97" s="92">
        <v>8.5999999999999993E-2</v>
      </c>
      <c r="U97" s="91">
        <f>S97*$T$10</f>
        <v>165.71253999999962</v>
      </c>
      <c r="V97" s="29"/>
      <c r="W97" s="26" t="s">
        <v>88</v>
      </c>
    </row>
    <row r="98" spans="1:23" ht="15" x14ac:dyDescent="0.2">
      <c r="A98" s="38" t="s">
        <v>89</v>
      </c>
      <c r="B98" s="38"/>
      <c r="C98" s="25">
        <f>+[1]Begroting!C103</f>
        <v>1500</v>
      </c>
      <c r="D98" s="87">
        <v>8.5999999999999993E-2</v>
      </c>
      <c r="E98" s="90">
        <f>SUM(C98*$D$13)</f>
        <v>129</v>
      </c>
      <c r="F98" s="112"/>
      <c r="G98" s="107">
        <f>SUM('[1]Maandelikse syfers'!D90:M90)</f>
        <v>0</v>
      </c>
      <c r="H98" s="87"/>
      <c r="I98" s="96">
        <f>G98*$H$13</f>
        <v>0</v>
      </c>
      <c r="J98" s="108"/>
      <c r="K98" s="109">
        <f>+C98*$C$208</f>
        <v>1250</v>
      </c>
      <c r="L98" s="92">
        <v>8.5999999999999993E-2</v>
      </c>
      <c r="M98" s="95">
        <f>K98*$L$10</f>
        <v>107.49999999999999</v>
      </c>
      <c r="N98" s="108"/>
      <c r="O98" s="107">
        <f>+K98-G98</f>
        <v>1250</v>
      </c>
      <c r="P98" s="92">
        <v>8.5999999999999993E-2</v>
      </c>
      <c r="Q98" s="94">
        <f>O98*$P$10</f>
        <v>107.49999999999999</v>
      </c>
      <c r="R98" s="108"/>
      <c r="S98" s="107">
        <f>+C98-G98</f>
        <v>1500</v>
      </c>
      <c r="T98" s="92">
        <v>8.5999999999999993E-2</v>
      </c>
      <c r="U98" s="91">
        <f>S98*$T$10</f>
        <v>129</v>
      </c>
      <c r="V98" s="29"/>
      <c r="W98" s="26"/>
    </row>
    <row r="99" spans="1:23" ht="15" x14ac:dyDescent="0.2">
      <c r="A99" s="45" t="s">
        <v>90</v>
      </c>
      <c r="B99" s="45"/>
      <c r="C99" s="30">
        <f>+[1]Begroting!C104</f>
        <v>0</v>
      </c>
      <c r="D99" s="87"/>
      <c r="E99" s="90">
        <f>SUM(C99*$D$13)</f>
        <v>0</v>
      </c>
      <c r="F99" s="100"/>
      <c r="G99" s="52">
        <f>SUM('[1]Maandelikse syfers'!D91:M91)</f>
        <v>0</v>
      </c>
      <c r="H99" s="87"/>
      <c r="I99" s="96">
        <f>G99*$H$13</f>
        <v>0</v>
      </c>
      <c r="J99" s="99"/>
      <c r="K99" s="98">
        <f>+C99*$C$208</f>
        <v>0</v>
      </c>
      <c r="L99" s="92"/>
      <c r="M99" s="95">
        <f>K99*$L$10</f>
        <v>0</v>
      </c>
      <c r="N99" s="99"/>
      <c r="O99" s="52">
        <f>+K99-G99</f>
        <v>0</v>
      </c>
      <c r="P99" s="92"/>
      <c r="Q99" s="94">
        <f>O99*$P$10</f>
        <v>0</v>
      </c>
      <c r="R99" s="99"/>
      <c r="S99" s="52">
        <f>+C99-G99</f>
        <v>0</v>
      </c>
      <c r="T99" s="92"/>
      <c r="U99" s="91">
        <f>S99*$T$10</f>
        <v>0</v>
      </c>
      <c r="V99" s="29"/>
      <c r="W99" s="31"/>
    </row>
    <row r="100" spans="1:23" ht="15" x14ac:dyDescent="0.2">
      <c r="A100" s="38"/>
      <c r="B100" s="38"/>
      <c r="C100" s="2"/>
      <c r="D100" s="87"/>
      <c r="E100" s="90">
        <f>SUM(C100*$D$13)</f>
        <v>0</v>
      </c>
      <c r="F100" s="75"/>
      <c r="G100" s="3"/>
      <c r="H100" s="87"/>
      <c r="I100" s="96">
        <f>G100*$H$13</f>
        <v>0</v>
      </c>
      <c r="J100" s="92"/>
      <c r="K100" s="2"/>
      <c r="L100" s="92"/>
      <c r="M100" s="95">
        <f>K100*$L$10</f>
        <v>0</v>
      </c>
      <c r="N100" s="92"/>
      <c r="O100" s="3"/>
      <c r="P100" s="92"/>
      <c r="Q100" s="94">
        <f>O100*$P$10</f>
        <v>0</v>
      </c>
      <c r="R100" s="92"/>
      <c r="S100" s="3"/>
      <c r="T100" s="92"/>
      <c r="U100" s="91">
        <f>S100*$T$10</f>
        <v>0</v>
      </c>
      <c r="V100" s="46"/>
    </row>
    <row r="101" spans="1:23" ht="15.75" x14ac:dyDescent="0.25">
      <c r="A101" s="47" t="s">
        <v>91</v>
      </c>
      <c r="B101" s="47"/>
      <c r="C101" s="35">
        <f>SUM(C102:C111)</f>
        <v>63700</v>
      </c>
      <c r="D101" s="87">
        <v>8.5999999999999993E-2</v>
      </c>
      <c r="E101" s="90">
        <f>SUM(C101*$D$13)</f>
        <v>5478.2</v>
      </c>
      <c r="F101" s="75"/>
      <c r="G101" s="35">
        <f>SUM(G102:G111)</f>
        <v>46185.310000000005</v>
      </c>
      <c r="H101" s="87">
        <v>8.5999999999999993E-2</v>
      </c>
      <c r="I101" s="96">
        <f>G101*$H$13</f>
        <v>3971.9366600000003</v>
      </c>
      <c r="J101" s="104"/>
      <c r="K101" s="21">
        <f>SUM(K102:K111)</f>
        <v>53083.333333333343</v>
      </c>
      <c r="L101" s="92">
        <v>8.5999999999999993E-2</v>
      </c>
      <c r="M101" s="95">
        <f>K101*$L$10</f>
        <v>4565.166666666667</v>
      </c>
      <c r="N101" s="92"/>
      <c r="O101" s="35">
        <f>SUM(O102:O111)</f>
        <v>6898.0233333333381</v>
      </c>
      <c r="P101" s="92">
        <v>8.5999999999999993E-2</v>
      </c>
      <c r="Q101" s="94">
        <f>O101*$P$10</f>
        <v>593.23000666666701</v>
      </c>
      <c r="R101" s="92"/>
      <c r="S101" s="35">
        <f>SUM(S102:S111)</f>
        <v>17514.689999999999</v>
      </c>
      <c r="T101" s="92">
        <v>8.5999999999999993E-2</v>
      </c>
      <c r="U101" s="91">
        <f>S101*$T$10</f>
        <v>1506.2633399999997</v>
      </c>
      <c r="V101" s="29"/>
    </row>
    <row r="102" spans="1:23" ht="15" x14ac:dyDescent="0.2">
      <c r="A102" s="117" t="s">
        <v>92</v>
      </c>
      <c r="B102" s="117"/>
      <c r="C102" s="39">
        <f>+[1]Begroting!C107</f>
        <v>0</v>
      </c>
      <c r="D102" s="87"/>
      <c r="E102" s="90">
        <f>SUM(C102*$D$13)</f>
        <v>0</v>
      </c>
      <c r="F102" s="103"/>
      <c r="G102" s="115">
        <f>SUM('[1]Maandelikse syfers'!D94:M94)</f>
        <v>0</v>
      </c>
      <c r="H102" s="87"/>
      <c r="I102" s="96">
        <f>G102*$H$13</f>
        <v>0</v>
      </c>
      <c r="J102" s="108"/>
      <c r="K102" s="109">
        <f>+C102*$C$208</f>
        <v>0</v>
      </c>
      <c r="L102" s="92"/>
      <c r="M102" s="95">
        <f>K102*$L$10</f>
        <v>0</v>
      </c>
      <c r="N102" s="102"/>
      <c r="O102" s="115">
        <f>+K102-G102</f>
        <v>0</v>
      </c>
      <c r="P102" s="92"/>
      <c r="Q102" s="94">
        <f>O102*$P$10</f>
        <v>0</v>
      </c>
      <c r="R102" s="102"/>
      <c r="S102" s="115">
        <f>+C102-G102</f>
        <v>0</v>
      </c>
      <c r="T102" s="92"/>
      <c r="U102" s="91">
        <f>S102*$T$10</f>
        <v>0</v>
      </c>
      <c r="V102" s="29"/>
      <c r="W102" s="24"/>
    </row>
    <row r="103" spans="1:23" ht="15" x14ac:dyDescent="0.2">
      <c r="A103" s="117" t="s">
        <v>93</v>
      </c>
      <c r="B103" s="117"/>
      <c r="C103" s="25">
        <f>+[1]Begroting!C108</f>
        <v>47000</v>
      </c>
      <c r="D103" s="87">
        <v>8.5999999999999993E-2</v>
      </c>
      <c r="E103" s="90">
        <f>SUM(C103*$D$13)</f>
        <v>4041.9999999999995</v>
      </c>
      <c r="F103" s="112"/>
      <c r="G103" s="107">
        <f>SUM('[1]Maandelikse syfers'!D95:M95)</f>
        <v>35742.58</v>
      </c>
      <c r="H103" s="87">
        <v>8.5999999999999993E-2</v>
      </c>
      <c r="I103" s="96">
        <f>G103*$H$13</f>
        <v>3073.8618799999999</v>
      </c>
      <c r="J103" s="108"/>
      <c r="K103" s="109">
        <f>+C103*$C$208</f>
        <v>39166.666666666672</v>
      </c>
      <c r="L103" s="92">
        <v>8.5999999999999993E-2</v>
      </c>
      <c r="M103" s="95">
        <f>K103*$L$10</f>
        <v>3368.3333333333335</v>
      </c>
      <c r="N103" s="108"/>
      <c r="O103" s="107">
        <f>+K103-G103</f>
        <v>3424.0866666666698</v>
      </c>
      <c r="P103" s="92">
        <v>8.5999999999999993E-2</v>
      </c>
      <c r="Q103" s="94">
        <f>O103*$P$10</f>
        <v>294.47145333333356</v>
      </c>
      <c r="R103" s="108"/>
      <c r="S103" s="107">
        <f>+C103-G103</f>
        <v>11257.419999999998</v>
      </c>
      <c r="T103" s="92">
        <v>8.5999999999999993E-2</v>
      </c>
      <c r="U103" s="91">
        <f>S103*$T$10</f>
        <v>968.13811999999973</v>
      </c>
      <c r="V103" s="29"/>
      <c r="W103" s="26"/>
    </row>
    <row r="104" spans="1:23" ht="15" x14ac:dyDescent="0.2">
      <c r="A104" s="117" t="s">
        <v>94</v>
      </c>
      <c r="B104" s="117"/>
      <c r="C104" s="25">
        <f>+[1]Begroting!C109</f>
        <v>5800</v>
      </c>
      <c r="D104" s="87">
        <v>8.5999999999999993E-2</v>
      </c>
      <c r="E104" s="90">
        <f>SUM(C104*$D$13)</f>
        <v>498.79999999999995</v>
      </c>
      <c r="F104" s="112"/>
      <c r="G104" s="107">
        <f>SUM('[1]Maandelikse syfers'!D96:M96)</f>
        <v>2989.22</v>
      </c>
      <c r="H104" s="87">
        <v>8.5999999999999993E-2</v>
      </c>
      <c r="I104" s="96">
        <f>G104*$H$13</f>
        <v>257.07291999999995</v>
      </c>
      <c r="J104" s="108"/>
      <c r="K104" s="109">
        <f>+C104*$C$208</f>
        <v>4833.3333333333339</v>
      </c>
      <c r="L104" s="92">
        <v>8.5999999999999993E-2</v>
      </c>
      <c r="M104" s="95">
        <f>K104*$L$10</f>
        <v>415.66666666666669</v>
      </c>
      <c r="N104" s="108"/>
      <c r="O104" s="107">
        <f>+K104-G104</f>
        <v>1844.1133333333341</v>
      </c>
      <c r="P104" s="92">
        <v>8.5999999999999993E-2</v>
      </c>
      <c r="Q104" s="94">
        <f>O104*$P$10</f>
        <v>158.59374666666673</v>
      </c>
      <c r="R104" s="108"/>
      <c r="S104" s="107">
        <f>+C104-G104</f>
        <v>2810.78</v>
      </c>
      <c r="T104" s="92">
        <v>8.5999999999999993E-2</v>
      </c>
      <c r="U104" s="91">
        <f>S104*$T$10</f>
        <v>241.72708</v>
      </c>
      <c r="V104" s="29"/>
      <c r="W104" s="26"/>
    </row>
    <row r="105" spans="1:23" ht="15" x14ac:dyDescent="0.2">
      <c r="A105" s="117" t="s">
        <v>95</v>
      </c>
      <c r="B105" s="117"/>
      <c r="C105" s="25">
        <f>+[1]Begroting!C110</f>
        <v>0</v>
      </c>
      <c r="D105" s="87"/>
      <c r="E105" s="90">
        <f>SUM(C105*$D$13)</f>
        <v>0</v>
      </c>
      <c r="F105" s="112"/>
      <c r="G105" s="107">
        <f>SUM('[1]Maandelikse syfers'!D97:M97)</f>
        <v>0</v>
      </c>
      <c r="H105" s="87"/>
      <c r="I105" s="96">
        <f>G105*$H$13</f>
        <v>0</v>
      </c>
      <c r="J105" s="108"/>
      <c r="K105" s="109">
        <f>+C105*$C$208</f>
        <v>0</v>
      </c>
      <c r="L105" s="92">
        <v>8.5999999999999993E-2</v>
      </c>
      <c r="M105" s="95">
        <f>K105*$L$10</f>
        <v>0</v>
      </c>
      <c r="N105" s="108"/>
      <c r="O105" s="107">
        <f>+K105-G105</f>
        <v>0</v>
      </c>
      <c r="P105" s="92">
        <v>8.5999999999999993E-2</v>
      </c>
      <c r="Q105" s="94">
        <f>O105*$P$10</f>
        <v>0</v>
      </c>
      <c r="R105" s="108"/>
      <c r="S105" s="107">
        <f>+C105-G105</f>
        <v>0</v>
      </c>
      <c r="T105" s="92">
        <v>8.5999999999999993E-2</v>
      </c>
      <c r="U105" s="91">
        <f>S105*$T$10</f>
        <v>0</v>
      </c>
      <c r="V105" s="29"/>
      <c r="W105" s="26"/>
    </row>
    <row r="106" spans="1:23" ht="15" x14ac:dyDescent="0.2">
      <c r="A106" s="117" t="s">
        <v>96</v>
      </c>
      <c r="B106" s="117"/>
      <c r="C106" s="25">
        <f>+[1]Begroting!C111</f>
        <v>3300</v>
      </c>
      <c r="D106" s="87">
        <v>8.5999999999999993E-2</v>
      </c>
      <c r="E106" s="90">
        <f>SUM(C106*$D$13)</f>
        <v>283.79999999999995</v>
      </c>
      <c r="F106" s="112"/>
      <c r="G106" s="107">
        <f>SUM('[1]Maandelikse syfers'!D98:M98)</f>
        <v>2840</v>
      </c>
      <c r="H106" s="87">
        <v>8.5999999999999993E-2</v>
      </c>
      <c r="I106" s="96">
        <f>G106*$H$13</f>
        <v>244.23999999999998</v>
      </c>
      <c r="J106" s="108"/>
      <c r="K106" s="109">
        <f>+C106*$C$208</f>
        <v>2750</v>
      </c>
      <c r="L106" s="92">
        <v>8.5999999999999993E-2</v>
      </c>
      <c r="M106" s="95">
        <f>K106*$L$10</f>
        <v>236.49999999999997</v>
      </c>
      <c r="N106" s="108"/>
      <c r="O106" s="107">
        <f>+K106-G106</f>
        <v>-90</v>
      </c>
      <c r="P106" s="92">
        <v>8.5999999999999993E-2</v>
      </c>
      <c r="Q106" s="94">
        <f>O106*$P$10</f>
        <v>-7.7399999999999993</v>
      </c>
      <c r="R106" s="108"/>
      <c r="S106" s="107">
        <f>+C106-G106</f>
        <v>460</v>
      </c>
      <c r="T106" s="92">
        <v>8.5999999999999993E-2</v>
      </c>
      <c r="U106" s="91">
        <f>S106*$T$10</f>
        <v>39.559999999999995</v>
      </c>
      <c r="V106" s="29"/>
      <c r="W106" s="26"/>
    </row>
    <row r="107" spans="1:23" ht="15" x14ac:dyDescent="0.2">
      <c r="A107" s="117" t="s">
        <v>97</v>
      </c>
      <c r="B107" s="117"/>
      <c r="C107" s="25">
        <f>+[1]Begroting!C112</f>
        <v>0</v>
      </c>
      <c r="D107" s="87"/>
      <c r="E107" s="90">
        <f>SUM(C107*$D$13)</f>
        <v>0</v>
      </c>
      <c r="F107" s="112"/>
      <c r="G107" s="107">
        <f>SUM('[1]Maandelikse syfers'!D99:M99)</f>
        <v>0</v>
      </c>
      <c r="H107" s="87"/>
      <c r="I107" s="96">
        <f>G107*$H$13</f>
        <v>0</v>
      </c>
      <c r="J107" s="108"/>
      <c r="K107" s="109">
        <f>+C107*$C$208</f>
        <v>0</v>
      </c>
      <c r="L107" s="92"/>
      <c r="M107" s="95">
        <f>K107*$L$10</f>
        <v>0</v>
      </c>
      <c r="N107" s="108"/>
      <c r="O107" s="107">
        <f>+K107-G107</f>
        <v>0</v>
      </c>
      <c r="P107" s="92"/>
      <c r="Q107" s="94">
        <f>O107*$P$10</f>
        <v>0</v>
      </c>
      <c r="R107" s="108"/>
      <c r="S107" s="107">
        <f>+C107-G107</f>
        <v>0</v>
      </c>
      <c r="T107" s="92"/>
      <c r="U107" s="91">
        <f>S107*$T$10</f>
        <v>0</v>
      </c>
      <c r="V107" s="29"/>
      <c r="W107" s="26"/>
    </row>
    <row r="108" spans="1:23" ht="15" x14ac:dyDescent="0.2">
      <c r="A108" s="117" t="s">
        <v>98</v>
      </c>
      <c r="B108" s="117"/>
      <c r="C108" s="25">
        <f>+[1]Begroting!C113</f>
        <v>50</v>
      </c>
      <c r="D108" s="87">
        <v>8.5999999999999993E-2</v>
      </c>
      <c r="E108" s="90">
        <f>SUM(C108*$D$13)</f>
        <v>4.3</v>
      </c>
      <c r="F108" s="112"/>
      <c r="G108" s="107">
        <f>SUM('[1]Maandelikse syfers'!D100:M100)</f>
        <v>0</v>
      </c>
      <c r="H108" s="87"/>
      <c r="I108" s="96">
        <f>G108*$H$13</f>
        <v>0</v>
      </c>
      <c r="J108" s="108"/>
      <c r="K108" s="109">
        <f>+C108*$C$208</f>
        <v>41.666666666666671</v>
      </c>
      <c r="L108" s="92">
        <v>8.5999999999999993E-2</v>
      </c>
      <c r="M108" s="95">
        <f>K108*$L$10</f>
        <v>3.5833333333333335</v>
      </c>
      <c r="N108" s="108"/>
      <c r="O108" s="107">
        <f>+K108-G108</f>
        <v>41.666666666666671</v>
      </c>
      <c r="P108" s="92">
        <v>8.5999999999999993E-2</v>
      </c>
      <c r="Q108" s="94">
        <f>O108*$P$10</f>
        <v>3.5833333333333335</v>
      </c>
      <c r="R108" s="108"/>
      <c r="S108" s="107">
        <f>+C108-G108</f>
        <v>50</v>
      </c>
      <c r="T108" s="92">
        <v>8.5999999999999993E-2</v>
      </c>
      <c r="U108" s="91">
        <f>S108*$T$10</f>
        <v>4.3</v>
      </c>
      <c r="V108" s="29"/>
      <c r="W108" s="26"/>
    </row>
    <row r="109" spans="1:23" ht="15" x14ac:dyDescent="0.2">
      <c r="A109" s="117" t="s">
        <v>99</v>
      </c>
      <c r="B109" s="117"/>
      <c r="C109" s="25">
        <f>+[1]Begroting!C114</f>
        <v>3550</v>
      </c>
      <c r="D109" s="87">
        <v>8.5999999999999993E-2</v>
      </c>
      <c r="E109" s="90">
        <f>SUM(C109*$D$13)</f>
        <v>305.29999999999995</v>
      </c>
      <c r="F109" s="112"/>
      <c r="G109" s="107">
        <f>SUM('[1]Maandelikse syfers'!D101:M101)</f>
        <v>2961.94</v>
      </c>
      <c r="H109" s="87">
        <v>8.5999999999999993E-2</v>
      </c>
      <c r="I109" s="96">
        <f>G109*$H$13</f>
        <v>254.72683999999998</v>
      </c>
      <c r="J109" s="108"/>
      <c r="K109" s="109">
        <f>+C109*$C$208</f>
        <v>2958.3333333333335</v>
      </c>
      <c r="L109" s="92">
        <v>8.5999999999999993E-2</v>
      </c>
      <c r="M109" s="95">
        <f>K109*$L$10</f>
        <v>254.41666666666666</v>
      </c>
      <c r="N109" s="108"/>
      <c r="O109" s="107">
        <f>+K109-G109</f>
        <v>-3.6066666666665697</v>
      </c>
      <c r="P109" s="92">
        <v>8.5999999999999993E-2</v>
      </c>
      <c r="Q109" s="94">
        <f>O109*$P$10</f>
        <v>-0.31017333333332497</v>
      </c>
      <c r="R109" s="108"/>
      <c r="S109" s="107">
        <f>+C109-G109</f>
        <v>588.05999999999995</v>
      </c>
      <c r="T109" s="92">
        <v>8.5999999999999993E-2</v>
      </c>
      <c r="U109" s="91">
        <f>S109*$T$10</f>
        <v>50.573159999999994</v>
      </c>
      <c r="V109" s="29"/>
      <c r="W109" s="26"/>
    </row>
    <row r="110" spans="1:23" ht="15" x14ac:dyDescent="0.2">
      <c r="A110" s="117" t="s">
        <v>100</v>
      </c>
      <c r="B110" s="117"/>
      <c r="C110" s="25">
        <f>+[1]Begroting!C115</f>
        <v>4000</v>
      </c>
      <c r="D110" s="87">
        <v>8.5999999999999993E-2</v>
      </c>
      <c r="E110" s="90">
        <f>SUM(C110*$D$13)</f>
        <v>344</v>
      </c>
      <c r="F110" s="112"/>
      <c r="G110" s="107">
        <f>SUM('[1]Maandelikse syfers'!D102:M102)</f>
        <v>1651.57</v>
      </c>
      <c r="H110" s="87">
        <v>8.5999999999999993E-2</v>
      </c>
      <c r="I110" s="96">
        <f>G110*$H$13</f>
        <v>142.03501999999997</v>
      </c>
      <c r="J110" s="108"/>
      <c r="K110" s="109">
        <f>+C110*$C$208</f>
        <v>3333.3333333333335</v>
      </c>
      <c r="L110" s="92">
        <v>8.5999999999999993E-2</v>
      </c>
      <c r="M110" s="95">
        <f>K110*$L$10</f>
        <v>286.66666666666663</v>
      </c>
      <c r="N110" s="108"/>
      <c r="O110" s="107">
        <f>+K110-G110</f>
        <v>1681.7633333333335</v>
      </c>
      <c r="P110" s="92">
        <v>8.5999999999999993E-2</v>
      </c>
      <c r="Q110" s="94">
        <f>O110*$P$10</f>
        <v>144.63164666666668</v>
      </c>
      <c r="R110" s="108"/>
      <c r="S110" s="107">
        <f>+C110-G110</f>
        <v>2348.4300000000003</v>
      </c>
      <c r="T110" s="92">
        <v>8.5999999999999993E-2</v>
      </c>
      <c r="U110" s="91">
        <f>S110*$T$10</f>
        <v>201.96498</v>
      </c>
      <c r="V110" s="29"/>
      <c r="W110" s="26"/>
    </row>
    <row r="111" spans="1:23" ht="15" x14ac:dyDescent="0.2">
      <c r="A111" s="40" t="s">
        <v>101</v>
      </c>
      <c r="B111" s="40"/>
      <c r="C111" s="30">
        <f>+[1]Begroting!C116</f>
        <v>0</v>
      </c>
      <c r="D111" s="87"/>
      <c r="E111" s="90">
        <f>SUM(C111*$D$13)</f>
        <v>0</v>
      </c>
      <c r="F111" s="100"/>
      <c r="G111" s="52">
        <f>SUM('[1]Maandelikse syfers'!D103:M103)</f>
        <v>0</v>
      </c>
      <c r="H111" s="87"/>
      <c r="I111" s="96">
        <f>G111*$H$13</f>
        <v>0</v>
      </c>
      <c r="J111" s="99"/>
      <c r="K111" s="98">
        <f>+C111*$C$208</f>
        <v>0</v>
      </c>
      <c r="L111" s="92"/>
      <c r="M111" s="95">
        <f>K111*$L$10</f>
        <v>0</v>
      </c>
      <c r="N111" s="99"/>
      <c r="O111" s="52">
        <f>+K111-G111</f>
        <v>0</v>
      </c>
      <c r="P111" s="92"/>
      <c r="Q111" s="94">
        <f>O111*$P$10</f>
        <v>0</v>
      </c>
      <c r="R111" s="99"/>
      <c r="S111" s="52">
        <f>+C111-G111</f>
        <v>0</v>
      </c>
      <c r="T111" s="92"/>
      <c r="U111" s="91">
        <f>S111*$T$10</f>
        <v>0</v>
      </c>
      <c r="V111" s="29"/>
      <c r="W111" s="31"/>
    </row>
    <row r="112" spans="1:23" ht="15" x14ac:dyDescent="0.2">
      <c r="A112" s="45"/>
      <c r="B112" s="45"/>
      <c r="C112" s="2"/>
      <c r="D112" s="87"/>
      <c r="E112" s="90">
        <f>SUM(C112*$D$13)</f>
        <v>0</v>
      </c>
      <c r="F112" s="75"/>
      <c r="G112" s="3"/>
      <c r="H112" s="87"/>
      <c r="I112" s="96">
        <f>G112*$H$13</f>
        <v>0</v>
      </c>
      <c r="J112" s="92"/>
      <c r="K112" s="3"/>
      <c r="L112" s="92"/>
      <c r="M112" s="95">
        <f>K112*$L$10</f>
        <v>0</v>
      </c>
      <c r="N112" s="92"/>
      <c r="O112" s="3"/>
      <c r="P112" s="92"/>
      <c r="Q112" s="94">
        <f>O112*$P$10</f>
        <v>0</v>
      </c>
      <c r="R112" s="92"/>
      <c r="S112" s="3"/>
      <c r="T112" s="92"/>
      <c r="U112" s="91">
        <f>S112*$T$10</f>
        <v>0</v>
      </c>
      <c r="V112" s="29"/>
    </row>
    <row r="113" spans="1:23" ht="15" x14ac:dyDescent="0.2">
      <c r="A113" s="8"/>
      <c r="B113" s="8"/>
      <c r="C113" s="124" t="s">
        <v>0</v>
      </c>
      <c r="D113" s="87"/>
      <c r="E113" s="90"/>
      <c r="F113" s="103"/>
      <c r="G113" s="123" t="s">
        <v>1</v>
      </c>
      <c r="H113" s="87"/>
      <c r="I113" s="96"/>
      <c r="J113" s="102"/>
      <c r="K113" s="123" t="s">
        <v>0</v>
      </c>
      <c r="L113" s="92"/>
      <c r="M113" s="95"/>
      <c r="N113" s="102"/>
      <c r="O113" s="123" t="s">
        <v>2</v>
      </c>
      <c r="P113" s="92"/>
      <c r="Q113" s="94"/>
      <c r="R113" s="102"/>
      <c r="S113" s="123" t="s">
        <v>3</v>
      </c>
      <c r="T113" s="92"/>
      <c r="U113" s="91"/>
      <c r="V113" s="46"/>
      <c r="W113" s="14"/>
    </row>
    <row r="114" spans="1:23" ht="15" x14ac:dyDescent="0.2">
      <c r="A114" s="8"/>
      <c r="B114" s="8"/>
      <c r="C114" s="122" t="s">
        <v>4</v>
      </c>
      <c r="D114" s="87"/>
      <c r="E114" s="90"/>
      <c r="F114" s="112"/>
      <c r="G114" s="121" t="s">
        <v>5</v>
      </c>
      <c r="H114" s="87"/>
      <c r="I114" s="96"/>
      <c r="J114" s="108"/>
      <c r="K114" s="121" t="s">
        <v>5</v>
      </c>
      <c r="L114" s="92"/>
      <c r="M114" s="95"/>
      <c r="N114" s="108"/>
      <c r="O114" s="121" t="s">
        <v>5</v>
      </c>
      <c r="P114" s="92"/>
      <c r="Q114" s="94"/>
      <c r="R114" s="108"/>
      <c r="S114" s="121" t="s">
        <v>6</v>
      </c>
      <c r="T114" s="92"/>
      <c r="U114" s="91"/>
      <c r="V114" s="29"/>
      <c r="W114" s="15" t="s">
        <v>7</v>
      </c>
    </row>
    <row r="115" spans="1:23" ht="15" x14ac:dyDescent="0.2">
      <c r="A115" s="8" t="s">
        <v>8</v>
      </c>
      <c r="B115" s="8"/>
      <c r="C115" s="120" t="s">
        <v>9</v>
      </c>
      <c r="D115" s="87"/>
      <c r="E115" s="90"/>
      <c r="F115" s="100"/>
      <c r="G115" s="118" t="s">
        <v>9</v>
      </c>
      <c r="H115" s="87"/>
      <c r="I115" s="96"/>
      <c r="J115" s="99"/>
      <c r="K115" s="118" t="s">
        <v>9</v>
      </c>
      <c r="L115" s="92"/>
      <c r="M115" s="95"/>
      <c r="N115" s="99"/>
      <c r="O115" s="119" t="s">
        <v>9</v>
      </c>
      <c r="P115" s="92"/>
      <c r="Q115" s="94"/>
      <c r="R115" s="99"/>
      <c r="S115" s="118" t="s">
        <v>9</v>
      </c>
      <c r="T115" s="92"/>
      <c r="U115" s="91"/>
      <c r="V115" s="29"/>
      <c r="W115" s="16"/>
    </row>
    <row r="116" spans="1:23" ht="15" x14ac:dyDescent="0.2">
      <c r="A116" s="45"/>
      <c r="B116" s="45"/>
      <c r="C116" s="17"/>
      <c r="D116" s="87"/>
      <c r="E116" s="90">
        <f>SUM(C116*$D$13)</f>
        <v>0</v>
      </c>
      <c r="F116" s="75"/>
      <c r="G116" s="48"/>
      <c r="H116" s="87"/>
      <c r="I116" s="96">
        <f>G116*$H$13</f>
        <v>0</v>
      </c>
      <c r="J116" s="92"/>
      <c r="K116" s="48"/>
      <c r="L116" s="92"/>
      <c r="M116" s="95">
        <f>K116*$L$10</f>
        <v>0</v>
      </c>
      <c r="N116" s="92"/>
      <c r="O116" s="49"/>
      <c r="P116" s="92"/>
      <c r="Q116" s="94">
        <f>O116*$P$10</f>
        <v>0</v>
      </c>
      <c r="R116" s="93"/>
      <c r="S116" s="43"/>
      <c r="T116" s="92"/>
      <c r="U116" s="91">
        <f>S116*$T$10</f>
        <v>0</v>
      </c>
      <c r="V116" s="29"/>
    </row>
    <row r="117" spans="1:23" ht="15.75" x14ac:dyDescent="0.25">
      <c r="A117" s="47" t="s">
        <v>102</v>
      </c>
      <c r="B117" s="47"/>
      <c r="C117" s="35">
        <f>SUM(C118:C123)</f>
        <v>30000</v>
      </c>
      <c r="D117" s="87">
        <v>8.5999999999999993E-2</v>
      </c>
      <c r="E117" s="90">
        <f>SUM(C117*$D$13)</f>
        <v>2580</v>
      </c>
      <c r="F117" s="75"/>
      <c r="G117" s="35">
        <f>SUM(G118:G123)</f>
        <v>18856.830000000002</v>
      </c>
      <c r="H117" s="87">
        <v>8.5999999999999993E-2</v>
      </c>
      <c r="I117" s="96">
        <f>G117*$H$13</f>
        <v>1621.6873800000001</v>
      </c>
      <c r="J117" s="104"/>
      <c r="K117" s="21">
        <f>SUM(K118:K123)</f>
        <v>25000</v>
      </c>
      <c r="L117" s="92">
        <v>8.5999999999999993E-2</v>
      </c>
      <c r="M117" s="95">
        <f>K117*$L$10</f>
        <v>2150</v>
      </c>
      <c r="N117" s="92"/>
      <c r="O117" s="35">
        <f>SUM(O118:O123)</f>
        <v>6143.1699999999983</v>
      </c>
      <c r="P117" s="92">
        <v>8.5999999999999993E-2</v>
      </c>
      <c r="Q117" s="94">
        <f>O117*$P$10</f>
        <v>528.31261999999981</v>
      </c>
      <c r="R117" s="92"/>
      <c r="S117" s="35">
        <f>SUM(S118:S123)</f>
        <v>11143.169999999998</v>
      </c>
      <c r="T117" s="92">
        <v>8.5999999999999993E-2</v>
      </c>
      <c r="U117" s="91">
        <f>S117*$T$10</f>
        <v>958.31261999999981</v>
      </c>
      <c r="V117" s="29"/>
    </row>
    <row r="118" spans="1:23" ht="15" x14ac:dyDescent="0.2">
      <c r="A118" s="117" t="s">
        <v>103</v>
      </c>
      <c r="B118" s="117"/>
      <c r="C118" s="39">
        <f>+[1]Begroting!C119</f>
        <v>0</v>
      </c>
      <c r="D118" s="87"/>
      <c r="E118" s="90">
        <f>SUM(C118*$D$13)</f>
        <v>0</v>
      </c>
      <c r="F118" s="103"/>
      <c r="G118" s="115">
        <f>SUM('[1]Maandelikse syfers'!D106:M106)</f>
        <v>0</v>
      </c>
      <c r="H118" s="87"/>
      <c r="I118" s="96">
        <f>G118*$H$13</f>
        <v>0</v>
      </c>
      <c r="J118" s="108"/>
      <c r="K118" s="109">
        <f>+C118*$C$208</f>
        <v>0</v>
      </c>
      <c r="L118" s="92"/>
      <c r="M118" s="95">
        <f>K118*$L$10</f>
        <v>0</v>
      </c>
      <c r="N118" s="102"/>
      <c r="O118" s="115">
        <f>+K118-G118</f>
        <v>0</v>
      </c>
      <c r="P118" s="92"/>
      <c r="Q118" s="94">
        <f>O118*$P$10</f>
        <v>0</v>
      </c>
      <c r="R118" s="102"/>
      <c r="S118" s="115">
        <f>+C118-G118</f>
        <v>0</v>
      </c>
      <c r="T118" s="92"/>
      <c r="U118" s="91">
        <f>S118*$T$10</f>
        <v>0</v>
      </c>
      <c r="V118" s="29"/>
      <c r="W118" s="24"/>
    </row>
    <row r="119" spans="1:23" ht="15" x14ac:dyDescent="0.2">
      <c r="A119" s="117" t="s">
        <v>104</v>
      </c>
      <c r="B119" s="117"/>
      <c r="C119" s="25">
        <f>+[1]Begroting!C120</f>
        <v>0</v>
      </c>
      <c r="D119" s="87"/>
      <c r="E119" s="90">
        <f>SUM(C119*$D$13)</f>
        <v>0</v>
      </c>
      <c r="F119" s="112"/>
      <c r="G119" s="107">
        <f>SUM('[1]Maandelikse syfers'!D107:M107)</f>
        <v>0</v>
      </c>
      <c r="H119" s="87"/>
      <c r="I119" s="96">
        <f>G119*$H$13</f>
        <v>0</v>
      </c>
      <c r="J119" s="108"/>
      <c r="K119" s="109">
        <f>+C119*$C$208</f>
        <v>0</v>
      </c>
      <c r="L119" s="92"/>
      <c r="M119" s="95">
        <f>K119*$L$10</f>
        <v>0</v>
      </c>
      <c r="N119" s="108"/>
      <c r="O119" s="107">
        <f>+K119-G119</f>
        <v>0</v>
      </c>
      <c r="P119" s="92"/>
      <c r="Q119" s="94">
        <f>O119*$P$10</f>
        <v>0</v>
      </c>
      <c r="R119" s="108"/>
      <c r="S119" s="107">
        <f>+C119-G119</f>
        <v>0</v>
      </c>
      <c r="T119" s="92"/>
      <c r="U119" s="91">
        <f>S119*$T$10</f>
        <v>0</v>
      </c>
      <c r="V119" s="29"/>
      <c r="W119" s="26"/>
    </row>
    <row r="120" spans="1:23" ht="15" x14ac:dyDescent="0.2">
      <c r="A120" s="117" t="s">
        <v>105</v>
      </c>
      <c r="B120" s="117"/>
      <c r="C120" s="25">
        <f>+[1]Begroting!C121</f>
        <v>0</v>
      </c>
      <c r="D120" s="87"/>
      <c r="E120" s="90">
        <f>SUM(C120*$D$13)</f>
        <v>0</v>
      </c>
      <c r="F120" s="112"/>
      <c r="G120" s="107">
        <f>SUM('[1]Maandelikse syfers'!D108:M108)</f>
        <v>0</v>
      </c>
      <c r="H120" s="87"/>
      <c r="I120" s="96">
        <f>G120*$H$13</f>
        <v>0</v>
      </c>
      <c r="J120" s="108"/>
      <c r="K120" s="109">
        <f>+C120*$C$208</f>
        <v>0</v>
      </c>
      <c r="L120" s="92"/>
      <c r="M120" s="95">
        <f>K120*$L$10</f>
        <v>0</v>
      </c>
      <c r="N120" s="108"/>
      <c r="O120" s="107">
        <f>+K120-G120</f>
        <v>0</v>
      </c>
      <c r="P120" s="92"/>
      <c r="Q120" s="94">
        <f>O120*$P$10</f>
        <v>0</v>
      </c>
      <c r="R120" s="108"/>
      <c r="S120" s="107">
        <f>+C120-G120</f>
        <v>0</v>
      </c>
      <c r="T120" s="92"/>
      <c r="U120" s="91">
        <f>S120*$T$10</f>
        <v>0</v>
      </c>
      <c r="V120" s="29"/>
      <c r="W120" s="26"/>
    </row>
    <row r="121" spans="1:23" ht="15" x14ac:dyDescent="0.2">
      <c r="A121" s="40" t="s">
        <v>106</v>
      </c>
      <c r="B121" s="40"/>
      <c r="C121" s="25">
        <f>+[1]Begroting!C122</f>
        <v>0</v>
      </c>
      <c r="D121" s="87"/>
      <c r="E121" s="90">
        <f>SUM(C121*$D$13)</f>
        <v>0</v>
      </c>
      <c r="F121" s="112"/>
      <c r="G121" s="107">
        <f>SUM('[1]Maandelikse syfers'!D109:M109)</f>
        <v>0</v>
      </c>
      <c r="H121" s="87"/>
      <c r="I121" s="96">
        <f>G121*$H$13</f>
        <v>0</v>
      </c>
      <c r="J121" s="108"/>
      <c r="K121" s="109">
        <f>+C121*$C$208</f>
        <v>0</v>
      </c>
      <c r="L121" s="92"/>
      <c r="M121" s="95">
        <f>K121*$L$10</f>
        <v>0</v>
      </c>
      <c r="N121" s="108"/>
      <c r="O121" s="107">
        <f>+K121-G121</f>
        <v>0</v>
      </c>
      <c r="P121" s="92"/>
      <c r="Q121" s="94">
        <f>O121*$P$10</f>
        <v>0</v>
      </c>
      <c r="R121" s="108"/>
      <c r="S121" s="107">
        <f>+C121-G121</f>
        <v>0</v>
      </c>
      <c r="T121" s="92"/>
      <c r="U121" s="91">
        <f>S121*$T$10</f>
        <v>0</v>
      </c>
      <c r="V121" s="29"/>
      <c r="W121" s="26"/>
    </row>
    <row r="122" spans="1:23" ht="15" x14ac:dyDescent="0.2">
      <c r="A122" s="117" t="s">
        <v>107</v>
      </c>
      <c r="B122" s="117"/>
      <c r="C122" s="25">
        <f>+[1]Begroting!C123</f>
        <v>30000</v>
      </c>
      <c r="D122" s="87">
        <v>8.5999999999999993E-2</v>
      </c>
      <c r="E122" s="90">
        <f>SUM(C122*$D$13)</f>
        <v>2580</v>
      </c>
      <c r="F122" s="112"/>
      <c r="G122" s="107">
        <f>SUM('[1]Maandelikse syfers'!D110:M110)</f>
        <v>18856.830000000002</v>
      </c>
      <c r="H122" s="87">
        <v>8.5999999999999993E-2</v>
      </c>
      <c r="I122" s="96">
        <f>G122*$H$13</f>
        <v>1621.6873800000001</v>
      </c>
      <c r="J122" s="108"/>
      <c r="K122" s="109">
        <f>+C122*$C$208</f>
        <v>25000</v>
      </c>
      <c r="L122" s="92">
        <v>8.5999999999999993E-2</v>
      </c>
      <c r="M122" s="95">
        <f>K122*$L$10</f>
        <v>2150</v>
      </c>
      <c r="N122" s="108"/>
      <c r="O122" s="107">
        <f>+K122-G122</f>
        <v>6143.1699999999983</v>
      </c>
      <c r="P122" s="92">
        <v>8.5999999999999993E-2</v>
      </c>
      <c r="Q122" s="94">
        <f>O122*$P$10</f>
        <v>528.31261999999981</v>
      </c>
      <c r="R122" s="108"/>
      <c r="S122" s="107">
        <f>+C122-G122</f>
        <v>11143.169999999998</v>
      </c>
      <c r="T122" s="92">
        <v>8.5999999999999993E-2</v>
      </c>
      <c r="U122" s="91">
        <f>S122*$T$10</f>
        <v>958.31261999999981</v>
      </c>
      <c r="V122" s="29"/>
      <c r="W122" s="26"/>
    </row>
    <row r="123" spans="1:23" ht="15" x14ac:dyDescent="0.2">
      <c r="A123" s="45" t="s">
        <v>108</v>
      </c>
      <c r="B123" s="45"/>
      <c r="C123" s="30">
        <f>+[1]Begroting!C124</f>
        <v>0</v>
      </c>
      <c r="D123" s="87"/>
      <c r="E123" s="90">
        <f>SUM(C123*$D$13)</f>
        <v>0</v>
      </c>
      <c r="F123" s="100"/>
      <c r="G123" s="52">
        <f>SUM('[1]Maandelikse syfers'!D111:M111)</f>
        <v>0</v>
      </c>
      <c r="H123" s="87"/>
      <c r="I123" s="96">
        <f>G123*$H$13</f>
        <v>0</v>
      </c>
      <c r="J123" s="99"/>
      <c r="K123" s="98">
        <f>+C123*$C$208</f>
        <v>0</v>
      </c>
      <c r="L123" s="92"/>
      <c r="M123" s="95">
        <f>K123*$L$10</f>
        <v>0</v>
      </c>
      <c r="N123" s="99"/>
      <c r="O123" s="52">
        <f>+K123-G123</f>
        <v>0</v>
      </c>
      <c r="P123" s="92"/>
      <c r="Q123" s="94">
        <f>O123*$P$10</f>
        <v>0</v>
      </c>
      <c r="R123" s="99"/>
      <c r="S123" s="52">
        <f>+C123-G123</f>
        <v>0</v>
      </c>
      <c r="T123" s="92"/>
      <c r="U123" s="91">
        <f>S123*$T$10</f>
        <v>0</v>
      </c>
      <c r="V123" s="29"/>
      <c r="W123" s="31"/>
    </row>
    <row r="124" spans="1:23" ht="15" x14ac:dyDescent="0.2">
      <c r="A124" s="45"/>
      <c r="B124" s="45"/>
      <c r="C124" s="2"/>
      <c r="D124" s="87"/>
      <c r="E124" s="90">
        <f>SUM(C124*$D$13)</f>
        <v>0</v>
      </c>
      <c r="F124" s="75"/>
      <c r="G124" s="3"/>
      <c r="H124" s="87"/>
      <c r="I124" s="96">
        <f>G124*$H$13</f>
        <v>0</v>
      </c>
      <c r="J124" s="92"/>
      <c r="K124" s="3"/>
      <c r="L124" s="92"/>
      <c r="M124" s="95">
        <f>K124*$L$10</f>
        <v>0</v>
      </c>
      <c r="N124" s="92"/>
      <c r="O124" s="3"/>
      <c r="P124" s="92"/>
      <c r="Q124" s="94">
        <f>O124*$P$10</f>
        <v>0</v>
      </c>
      <c r="R124" s="92"/>
      <c r="S124" s="3"/>
      <c r="T124" s="92"/>
      <c r="U124" s="91">
        <f>S124*$T$10</f>
        <v>0</v>
      </c>
      <c r="V124" s="29"/>
    </row>
    <row r="125" spans="1:23" ht="15.75" x14ac:dyDescent="0.25">
      <c r="A125" s="50" t="s">
        <v>109</v>
      </c>
      <c r="B125" s="50"/>
      <c r="C125" s="21">
        <f>SUM(C126:C135)</f>
        <v>181400</v>
      </c>
      <c r="D125" s="87">
        <v>8.5999999999999993E-2</v>
      </c>
      <c r="E125" s="90">
        <f>SUM(C125*$D$13)</f>
        <v>15600.4</v>
      </c>
      <c r="F125" s="105"/>
      <c r="G125" s="21">
        <f>SUM(G126:G135)</f>
        <v>141672.37999999998</v>
      </c>
      <c r="H125" s="87">
        <v>8.5999999999999993E-2</v>
      </c>
      <c r="I125" s="96">
        <f>G125*$H$13</f>
        <v>12183.824679999996</v>
      </c>
      <c r="J125" s="104"/>
      <c r="K125" s="21">
        <f>SUM(K126:K135)</f>
        <v>151166.66666666669</v>
      </c>
      <c r="L125" s="92">
        <v>8.5999999999999993E-2</v>
      </c>
      <c r="M125" s="95">
        <f>K125*$L$10</f>
        <v>13000.333333333334</v>
      </c>
      <c r="N125" s="104"/>
      <c r="O125" s="21">
        <f>SUM(O126:O135)</f>
        <v>9494.2866666666778</v>
      </c>
      <c r="P125" s="92">
        <v>8.5999999999999993E-2</v>
      </c>
      <c r="Q125" s="94">
        <f>O125*$P$10</f>
        <v>816.50865333333422</v>
      </c>
      <c r="R125" s="104"/>
      <c r="S125" s="21">
        <f>SUM(S126:S135)</f>
        <v>39727.619999999995</v>
      </c>
      <c r="T125" s="92">
        <v>8.5999999999999993E-2</v>
      </c>
      <c r="U125" s="91">
        <f>S125*$T$10</f>
        <v>3416.5753199999995</v>
      </c>
      <c r="V125" s="29"/>
    </row>
    <row r="126" spans="1:23" ht="15" x14ac:dyDescent="0.2">
      <c r="A126" s="135" t="s">
        <v>110</v>
      </c>
      <c r="B126" s="135"/>
      <c r="C126" s="39">
        <f>+[1]Begroting!C127</f>
        <v>11800</v>
      </c>
      <c r="D126" s="87">
        <v>8.5999999999999993E-2</v>
      </c>
      <c r="E126" s="90">
        <f>SUM(C126*$D$13)</f>
        <v>1014.8</v>
      </c>
      <c r="F126" s="103"/>
      <c r="G126" s="115">
        <f>SUM('[1]Maandelikse syfers'!D114:M114)</f>
        <v>9350.6</v>
      </c>
      <c r="H126" s="87">
        <v>8.5999999999999993E-2</v>
      </c>
      <c r="I126" s="96">
        <f>G126*$H$13</f>
        <v>804.15159999999992</v>
      </c>
      <c r="J126" s="108"/>
      <c r="K126" s="109">
        <f>+C126*$C$208</f>
        <v>9833.3333333333339</v>
      </c>
      <c r="L126" s="92">
        <v>8.5999999999999993E-2</v>
      </c>
      <c r="M126" s="95">
        <f>K126*$L$10</f>
        <v>845.66666666666663</v>
      </c>
      <c r="N126" s="102"/>
      <c r="O126" s="115">
        <f>+K126-G126</f>
        <v>482.73333333333358</v>
      </c>
      <c r="P126" s="92">
        <v>8.5999999999999993E-2</v>
      </c>
      <c r="Q126" s="94">
        <f>O126*$P$10</f>
        <v>41.515066666666684</v>
      </c>
      <c r="R126" s="102"/>
      <c r="S126" s="115">
        <f>+C126-G126</f>
        <v>2449.3999999999996</v>
      </c>
      <c r="T126" s="92">
        <v>8.5999999999999993E-2</v>
      </c>
      <c r="U126" s="91">
        <f>S126*$T$10</f>
        <v>210.64839999999995</v>
      </c>
      <c r="V126" s="29"/>
      <c r="W126" s="24"/>
    </row>
    <row r="127" spans="1:23" ht="15" x14ac:dyDescent="0.2">
      <c r="A127" s="117" t="s">
        <v>111</v>
      </c>
      <c r="B127" s="117"/>
      <c r="C127" s="25">
        <f>+[1]Begroting!C128</f>
        <v>110000</v>
      </c>
      <c r="D127" s="87">
        <v>8.5999999999999993E-2</v>
      </c>
      <c r="E127" s="90">
        <f>SUM(C127*$D$13)</f>
        <v>9460</v>
      </c>
      <c r="F127" s="112"/>
      <c r="G127" s="107">
        <f>SUM('[1]Maandelikse syfers'!D115:M115)</f>
        <v>92962.81</v>
      </c>
      <c r="H127" s="87">
        <v>8.5999999999999993E-2</v>
      </c>
      <c r="I127" s="96">
        <f>G127*$H$13</f>
        <v>7994.8016599999992</v>
      </c>
      <c r="J127" s="108"/>
      <c r="K127" s="109">
        <f>+C127*$C$208</f>
        <v>91666.666666666672</v>
      </c>
      <c r="L127" s="92">
        <v>8.5999999999999993E-2</v>
      </c>
      <c r="M127" s="95">
        <f>K127*$L$10</f>
        <v>7883.333333333333</v>
      </c>
      <c r="N127" s="108"/>
      <c r="O127" s="107">
        <f>+K127-G127</f>
        <v>-1296.1433333333262</v>
      </c>
      <c r="P127" s="92">
        <v>8.5999999999999993E-2</v>
      </c>
      <c r="Q127" s="94">
        <f>O127*$P$10</f>
        <v>-111.46832666666604</v>
      </c>
      <c r="R127" s="108"/>
      <c r="S127" s="107">
        <f>+C127-G127</f>
        <v>17037.190000000002</v>
      </c>
      <c r="T127" s="92">
        <v>8.5999999999999993E-2</v>
      </c>
      <c r="U127" s="91">
        <f>S127*$T$10</f>
        <v>1465.1983400000001</v>
      </c>
      <c r="V127" s="29"/>
      <c r="W127" s="51" t="s">
        <v>112</v>
      </c>
    </row>
    <row r="128" spans="1:23" ht="15" x14ac:dyDescent="0.2">
      <c r="A128" s="40" t="s">
        <v>113</v>
      </c>
      <c r="B128" s="40"/>
      <c r="C128" s="25">
        <f>+[1]Begroting!C129</f>
        <v>5000</v>
      </c>
      <c r="D128" s="87">
        <v>8.5999999999999993E-2</v>
      </c>
      <c r="E128" s="90">
        <f>SUM(C128*$D$13)</f>
        <v>429.99999999999994</v>
      </c>
      <c r="F128" s="112"/>
      <c r="G128" s="107">
        <f>SUM('[1]Maandelikse syfers'!D116:M116)</f>
        <v>239.39</v>
      </c>
      <c r="H128" s="87">
        <v>8.5999999999999993E-2</v>
      </c>
      <c r="I128" s="96">
        <f>G128*$H$13</f>
        <v>20.587539999999997</v>
      </c>
      <c r="J128" s="108"/>
      <c r="K128" s="109">
        <f>+C128*$C$208</f>
        <v>4166.666666666667</v>
      </c>
      <c r="L128" s="92">
        <v>8.5999999999999993E-2</v>
      </c>
      <c r="M128" s="95">
        <f>K128*$L$10</f>
        <v>358.33333333333331</v>
      </c>
      <c r="N128" s="108"/>
      <c r="O128" s="107">
        <f>+K128-G128</f>
        <v>3927.2766666666671</v>
      </c>
      <c r="P128" s="92">
        <v>8.5999999999999993E-2</v>
      </c>
      <c r="Q128" s="94">
        <f>O128*$P$10</f>
        <v>337.74579333333332</v>
      </c>
      <c r="R128" s="108"/>
      <c r="S128" s="107">
        <f>+C128-G128</f>
        <v>4760.6099999999997</v>
      </c>
      <c r="T128" s="92">
        <v>8.5999999999999993E-2</v>
      </c>
      <c r="U128" s="91">
        <f>S128*$T$10</f>
        <v>409.41245999999995</v>
      </c>
      <c r="V128" s="29"/>
      <c r="W128" s="26"/>
    </row>
    <row r="129" spans="1:23" ht="15" x14ac:dyDescent="0.2">
      <c r="A129" s="117" t="s">
        <v>114</v>
      </c>
      <c r="B129" s="117"/>
      <c r="C129" s="25">
        <f>+[1]Begroting!C130</f>
        <v>14500</v>
      </c>
      <c r="D129" s="87">
        <v>8.5999999999999993E-2</v>
      </c>
      <c r="E129" s="90">
        <f>SUM(C129*$D$13)</f>
        <v>1247</v>
      </c>
      <c r="F129" s="112"/>
      <c r="G129" s="107">
        <f>SUM('[1]Maandelikse syfers'!D117:M117)</f>
        <v>11153.37</v>
      </c>
      <c r="H129" s="87">
        <v>8.5999999999999993E-2</v>
      </c>
      <c r="I129" s="96">
        <f>G129*$H$13</f>
        <v>959.18981999999994</v>
      </c>
      <c r="J129" s="108"/>
      <c r="K129" s="109">
        <f>+C129*$C$208</f>
        <v>12083.333333333334</v>
      </c>
      <c r="L129" s="92">
        <v>8.5999999999999993E-2</v>
      </c>
      <c r="M129" s="95">
        <f>K129*$L$10</f>
        <v>1039.1666666666667</v>
      </c>
      <c r="N129" s="108"/>
      <c r="O129" s="107">
        <f>+K129-G129</f>
        <v>929.96333333333314</v>
      </c>
      <c r="P129" s="92">
        <v>8.5999999999999993E-2</v>
      </c>
      <c r="Q129" s="94">
        <f>O129*$P$10</f>
        <v>79.976846666666646</v>
      </c>
      <c r="R129" s="108"/>
      <c r="S129" s="107">
        <f>+C129-G129</f>
        <v>3346.6299999999992</v>
      </c>
      <c r="T129" s="92">
        <v>8.5999999999999993E-2</v>
      </c>
      <c r="U129" s="91">
        <f>S129*$T$10</f>
        <v>287.81017999999989</v>
      </c>
      <c r="V129" s="29"/>
      <c r="W129" s="26" t="s">
        <v>115</v>
      </c>
    </row>
    <row r="130" spans="1:23" ht="15" x14ac:dyDescent="0.2">
      <c r="A130" s="117" t="s">
        <v>116</v>
      </c>
      <c r="B130" s="117"/>
      <c r="C130" s="25">
        <f>+[1]Begroting!C131</f>
        <v>600</v>
      </c>
      <c r="D130" s="87">
        <v>8.5999999999999993E-2</v>
      </c>
      <c r="E130" s="90">
        <f>SUM(C130*$D$13)</f>
        <v>51.599999999999994</v>
      </c>
      <c r="F130" s="112"/>
      <c r="G130" s="107">
        <f>SUM('[1]Maandelikse syfers'!D118:M118)</f>
        <v>206.63</v>
      </c>
      <c r="H130" s="87">
        <v>8.5999999999999993E-2</v>
      </c>
      <c r="I130" s="96">
        <f>G130*$H$13</f>
        <v>17.77018</v>
      </c>
      <c r="J130" s="108"/>
      <c r="K130" s="109">
        <f>+C130*$C$208</f>
        <v>500</v>
      </c>
      <c r="L130" s="92">
        <v>8.5999999999999993E-2</v>
      </c>
      <c r="M130" s="95">
        <f>K130*$L$10</f>
        <v>43</v>
      </c>
      <c r="N130" s="108"/>
      <c r="O130" s="107">
        <f>+K130-G130</f>
        <v>293.37</v>
      </c>
      <c r="P130" s="92">
        <v>8.5999999999999993E-2</v>
      </c>
      <c r="Q130" s="94">
        <f>O130*$P$10</f>
        <v>25.22982</v>
      </c>
      <c r="R130" s="108"/>
      <c r="S130" s="107">
        <f>+C130-G130</f>
        <v>393.37</v>
      </c>
      <c r="T130" s="92">
        <v>8.5999999999999993E-2</v>
      </c>
      <c r="U130" s="91">
        <f>S130*$T$10</f>
        <v>33.829819999999998</v>
      </c>
      <c r="V130" s="29"/>
      <c r="W130" s="26"/>
    </row>
    <row r="131" spans="1:23" ht="15" x14ac:dyDescent="0.2">
      <c r="A131" s="117" t="s">
        <v>117</v>
      </c>
      <c r="B131" s="117"/>
      <c r="C131" s="25">
        <f>+[1]Begroting!C132</f>
        <v>11700</v>
      </c>
      <c r="D131" s="87">
        <v>8.5999999999999993E-2</v>
      </c>
      <c r="E131" s="90">
        <f>SUM(C131*$D$13)</f>
        <v>1006.1999999999999</v>
      </c>
      <c r="F131" s="112"/>
      <c r="G131" s="107">
        <f>SUM('[1]Maandelikse syfers'!D119:M119)</f>
        <v>10662.68</v>
      </c>
      <c r="H131" s="87">
        <v>8.5999999999999993E-2</v>
      </c>
      <c r="I131" s="96">
        <f>G131*$H$13</f>
        <v>916.99047999999993</v>
      </c>
      <c r="J131" s="108"/>
      <c r="K131" s="109">
        <f>+C131*$C$208</f>
        <v>9750</v>
      </c>
      <c r="L131" s="92">
        <v>8.5999999999999993E-2</v>
      </c>
      <c r="M131" s="95">
        <f>K131*$L$10</f>
        <v>838.49999999999989</v>
      </c>
      <c r="N131" s="108"/>
      <c r="O131" s="107">
        <f>+K131-G131</f>
        <v>-912.68000000000029</v>
      </c>
      <c r="P131" s="92">
        <v>8.5999999999999993E-2</v>
      </c>
      <c r="Q131" s="94">
        <f>O131*$P$10</f>
        <v>-78.490480000000019</v>
      </c>
      <c r="R131" s="108"/>
      <c r="S131" s="107">
        <f>+C131-G131</f>
        <v>1037.3199999999997</v>
      </c>
      <c r="T131" s="92">
        <v>8.5999999999999993E-2</v>
      </c>
      <c r="U131" s="91">
        <f>S131*$T$10</f>
        <v>89.209519999999969</v>
      </c>
      <c r="V131" s="29"/>
      <c r="W131" s="51"/>
    </row>
    <row r="132" spans="1:23" ht="15" x14ac:dyDescent="0.2">
      <c r="A132" s="117" t="s">
        <v>118</v>
      </c>
      <c r="B132" s="117"/>
      <c r="C132" s="25">
        <f>+[1]Begroting!C133</f>
        <v>6400</v>
      </c>
      <c r="D132" s="87">
        <v>8.5999999999999993E-2</v>
      </c>
      <c r="E132" s="90">
        <f>SUM(C132*$D$13)</f>
        <v>550.4</v>
      </c>
      <c r="F132" s="112"/>
      <c r="G132" s="107">
        <f>SUM('[1]Maandelikse syfers'!D120:M120)</f>
        <v>6882.11</v>
      </c>
      <c r="H132" s="87">
        <v>8.5999999999999993E-2</v>
      </c>
      <c r="I132" s="96">
        <f>G132*$H$13</f>
        <v>591.86145999999997</v>
      </c>
      <c r="J132" s="108"/>
      <c r="K132" s="109">
        <f>+C132*$C$208</f>
        <v>5333.3333333333339</v>
      </c>
      <c r="L132" s="92">
        <v>8.5999999999999993E-2</v>
      </c>
      <c r="M132" s="95">
        <f>K132*$L$10</f>
        <v>458.66666666666669</v>
      </c>
      <c r="N132" s="108"/>
      <c r="O132" s="107">
        <f>+K132-G132</f>
        <v>-1548.7766666666657</v>
      </c>
      <c r="P132" s="92">
        <v>8.5999999999999993E-2</v>
      </c>
      <c r="Q132" s="94">
        <f>O132*$P$10</f>
        <v>-133.19479333333325</v>
      </c>
      <c r="R132" s="108"/>
      <c r="S132" s="107">
        <f>+C132-G132</f>
        <v>-482.10999999999967</v>
      </c>
      <c r="T132" s="92">
        <v>8.5999999999999993E-2</v>
      </c>
      <c r="U132" s="91">
        <f>S132*$T$10</f>
        <v>-41.461459999999967</v>
      </c>
      <c r="V132" s="29"/>
      <c r="W132" s="26"/>
    </row>
    <row r="133" spans="1:23" ht="15" x14ac:dyDescent="0.2">
      <c r="A133" s="117" t="s">
        <v>119</v>
      </c>
      <c r="B133" s="117"/>
      <c r="C133" s="25">
        <f>+[1]Begroting!C134</f>
        <v>14000</v>
      </c>
      <c r="D133" s="87">
        <v>8.5999999999999993E-2</v>
      </c>
      <c r="E133" s="90">
        <f>SUM(C133*$D$13)</f>
        <v>1204</v>
      </c>
      <c r="F133" s="112"/>
      <c r="G133" s="107">
        <f>SUM('[1]Maandelikse syfers'!D121:M121)</f>
        <v>7349.49</v>
      </c>
      <c r="H133" s="87">
        <v>8.5999999999999993E-2</v>
      </c>
      <c r="I133" s="96">
        <f>G133*$H$13</f>
        <v>632.05613999999991</v>
      </c>
      <c r="J133" s="108"/>
      <c r="K133" s="109">
        <f>+C133*$C$208</f>
        <v>11666.666666666668</v>
      </c>
      <c r="L133" s="92">
        <v>8.5999999999999993E-2</v>
      </c>
      <c r="M133" s="95">
        <f>K133*$L$10</f>
        <v>1003.3333333333334</v>
      </c>
      <c r="N133" s="108"/>
      <c r="O133" s="107">
        <f>+K133-G133</f>
        <v>4317.1766666666681</v>
      </c>
      <c r="P133" s="92">
        <v>8.5999999999999993E-2</v>
      </c>
      <c r="Q133" s="94">
        <f>O133*$P$10</f>
        <v>371.2771933333334</v>
      </c>
      <c r="R133" s="108"/>
      <c r="S133" s="107">
        <f>+C133-G133</f>
        <v>6650.51</v>
      </c>
      <c r="T133" s="92">
        <v>8.5999999999999993E-2</v>
      </c>
      <c r="U133" s="91">
        <f>S133*$T$10</f>
        <v>571.94385999999997</v>
      </c>
      <c r="V133" s="29"/>
      <c r="W133" s="26"/>
    </row>
    <row r="134" spans="1:23" ht="15" x14ac:dyDescent="0.2">
      <c r="A134" s="117" t="s">
        <v>120</v>
      </c>
      <c r="B134" s="117"/>
      <c r="C134" s="25">
        <f>+[1]Begroting!C135</f>
        <v>6400</v>
      </c>
      <c r="D134" s="87">
        <v>8.5999999999999993E-2</v>
      </c>
      <c r="E134" s="90">
        <f>SUM(C134*$D$13)</f>
        <v>550.4</v>
      </c>
      <c r="F134" s="112"/>
      <c r="G134" s="107">
        <f>SUM('[1]Maandelikse syfers'!D122:M122)</f>
        <v>1580</v>
      </c>
      <c r="H134" s="87">
        <v>8.5999999999999993E-2</v>
      </c>
      <c r="I134" s="96">
        <f>G134*$H$13</f>
        <v>135.88</v>
      </c>
      <c r="J134" s="108"/>
      <c r="K134" s="109">
        <f>+C134*$C$208</f>
        <v>5333.3333333333339</v>
      </c>
      <c r="L134" s="92">
        <v>8.5999999999999993E-2</v>
      </c>
      <c r="M134" s="95">
        <f>K134*$L$10</f>
        <v>458.66666666666669</v>
      </c>
      <c r="N134" s="108"/>
      <c r="O134" s="107">
        <f>+K134-G134</f>
        <v>3753.3333333333339</v>
      </c>
      <c r="P134" s="92">
        <v>8.5999999999999993E-2</v>
      </c>
      <c r="Q134" s="94">
        <f>O134*$P$10</f>
        <v>322.78666666666669</v>
      </c>
      <c r="R134" s="108"/>
      <c r="S134" s="107">
        <f>+C134-G134</f>
        <v>4820</v>
      </c>
      <c r="T134" s="92">
        <v>8.5999999999999993E-2</v>
      </c>
      <c r="U134" s="91">
        <f>S134*$T$10</f>
        <v>414.52</v>
      </c>
      <c r="V134" s="29"/>
      <c r="W134" s="26"/>
    </row>
    <row r="135" spans="1:23" ht="15" x14ac:dyDescent="0.2">
      <c r="A135" s="38" t="s">
        <v>121</v>
      </c>
      <c r="B135" s="38"/>
      <c r="C135" s="30">
        <f>+[1]Begroting!C136</f>
        <v>1000</v>
      </c>
      <c r="D135" s="87">
        <v>8.5999999999999993E-2</v>
      </c>
      <c r="E135" s="90">
        <f>SUM(C135*$D$13)</f>
        <v>86</v>
      </c>
      <c r="F135" s="100"/>
      <c r="G135" s="52">
        <f>SUM('[1]Maandelikse syfers'!D123:M123)</f>
        <v>1285.3</v>
      </c>
      <c r="H135" s="87">
        <v>8.5999999999999993E-2</v>
      </c>
      <c r="I135" s="96">
        <f>G135*$H$13</f>
        <v>110.53579999999998</v>
      </c>
      <c r="J135" s="99"/>
      <c r="K135" s="98">
        <f>+C135*$C$208</f>
        <v>833.33333333333337</v>
      </c>
      <c r="L135" s="92">
        <v>8.5999999999999993E-2</v>
      </c>
      <c r="M135" s="95">
        <f>K135*$L$10</f>
        <v>71.666666666666657</v>
      </c>
      <c r="N135" s="99"/>
      <c r="O135" s="52">
        <f>+K135-G135</f>
        <v>-451.96666666666658</v>
      </c>
      <c r="P135" s="92">
        <v>8.5999999999999993E-2</v>
      </c>
      <c r="Q135" s="94">
        <f>O135*$P$10</f>
        <v>-38.869133333333323</v>
      </c>
      <c r="R135" s="99"/>
      <c r="S135" s="52">
        <f>+C135-G135</f>
        <v>-285.29999999999995</v>
      </c>
      <c r="T135" s="92">
        <v>8.5999999999999993E-2</v>
      </c>
      <c r="U135" s="91">
        <f>S135*$T$10</f>
        <v>-24.535799999999995</v>
      </c>
      <c r="V135" s="29"/>
      <c r="W135" s="31" t="s">
        <v>122</v>
      </c>
    </row>
    <row r="136" spans="1:23" ht="15" x14ac:dyDescent="0.2">
      <c r="A136" s="45"/>
      <c r="B136" s="45"/>
      <c r="C136" s="53"/>
      <c r="D136" s="87"/>
      <c r="E136" s="90">
        <f>SUM(C136*$D$13)</f>
        <v>0</v>
      </c>
      <c r="F136" s="97"/>
      <c r="G136" s="43"/>
      <c r="H136" s="87"/>
      <c r="I136" s="96">
        <f>G136*$H$13</f>
        <v>0</v>
      </c>
      <c r="J136" s="93"/>
      <c r="K136" s="43"/>
      <c r="L136" s="92"/>
      <c r="M136" s="95">
        <f>K136*$L$10</f>
        <v>0</v>
      </c>
      <c r="N136" s="93"/>
      <c r="O136" s="43"/>
      <c r="P136" s="92"/>
      <c r="Q136" s="94">
        <f>O136*$P$10</f>
        <v>0</v>
      </c>
      <c r="R136" s="93"/>
      <c r="S136" s="43"/>
      <c r="T136" s="92"/>
      <c r="U136" s="91">
        <f>S136*$T$10</f>
        <v>0</v>
      </c>
      <c r="V136" s="29"/>
    </row>
    <row r="137" spans="1:23" ht="15.75" x14ac:dyDescent="0.25">
      <c r="A137" s="47" t="s">
        <v>123</v>
      </c>
      <c r="B137" s="47"/>
      <c r="C137" s="54">
        <f>+[1]Begroting!C142</f>
        <v>0</v>
      </c>
      <c r="D137" s="87"/>
      <c r="E137" s="90">
        <f>SUM(C137*$D$13)</f>
        <v>0</v>
      </c>
      <c r="F137" s="134"/>
      <c r="G137" s="131">
        <f>SUM('[1]Maandelikse syfers'!D125:M125)</f>
        <v>0</v>
      </c>
      <c r="H137" s="87"/>
      <c r="I137" s="96">
        <f>G137*$H$13</f>
        <v>0</v>
      </c>
      <c r="J137" s="132"/>
      <c r="K137" s="133">
        <f>+C137*$C$208</f>
        <v>0</v>
      </c>
      <c r="L137" s="92"/>
      <c r="M137" s="95">
        <f>K137*$L$10</f>
        <v>0</v>
      </c>
      <c r="N137" s="132"/>
      <c r="O137" s="131">
        <f>+K137-G137</f>
        <v>0</v>
      </c>
      <c r="P137" s="92"/>
      <c r="Q137" s="94">
        <f>O137*$P$10</f>
        <v>0</v>
      </c>
      <c r="R137" s="132"/>
      <c r="S137" s="131">
        <f>+C137-G137</f>
        <v>0</v>
      </c>
      <c r="T137" s="92"/>
      <c r="U137" s="91">
        <f>S137*$T$10</f>
        <v>0</v>
      </c>
      <c r="V137" s="29"/>
      <c r="W137" s="55"/>
    </row>
    <row r="138" spans="1:23" ht="15" x14ac:dyDescent="0.2">
      <c r="A138" s="40"/>
      <c r="B138" s="40"/>
      <c r="C138" s="2"/>
      <c r="D138" s="87"/>
      <c r="E138" s="90">
        <f>SUM(C138*$D$13)</f>
        <v>0</v>
      </c>
      <c r="F138" s="75"/>
      <c r="G138" s="3"/>
      <c r="H138" s="87"/>
      <c r="I138" s="96">
        <f>G138*$H$13</f>
        <v>0</v>
      </c>
      <c r="J138" s="92"/>
      <c r="K138" s="2"/>
      <c r="L138" s="92"/>
      <c r="M138" s="95">
        <f>K138*$L$10</f>
        <v>0</v>
      </c>
      <c r="N138" s="92"/>
      <c r="O138" s="3"/>
      <c r="P138" s="92"/>
      <c r="Q138" s="94">
        <f>O138*$P$10</f>
        <v>0</v>
      </c>
      <c r="R138" s="92"/>
      <c r="S138" s="3"/>
      <c r="T138" s="92"/>
      <c r="U138" s="91">
        <f>S138*$T$10</f>
        <v>0</v>
      </c>
      <c r="V138" s="56"/>
    </row>
    <row r="139" spans="1:23" ht="15.75" x14ac:dyDescent="0.25">
      <c r="A139" s="47" t="s">
        <v>124</v>
      </c>
      <c r="B139" s="47"/>
      <c r="C139" s="21">
        <f>SUM(C140:C148)</f>
        <v>21500</v>
      </c>
      <c r="D139" s="87">
        <v>8.5999999999999993E-2</v>
      </c>
      <c r="E139" s="90">
        <f>SUM(C139*$D$13)</f>
        <v>1848.9999999999998</v>
      </c>
      <c r="F139" s="105"/>
      <c r="G139" s="21">
        <f>SUM(G140:G148)</f>
        <v>14552.24</v>
      </c>
      <c r="H139" s="87">
        <v>8.5999999999999993E-2</v>
      </c>
      <c r="I139" s="96">
        <f>G139*$H$13</f>
        <v>1251.4926399999999</v>
      </c>
      <c r="J139" s="104"/>
      <c r="K139" s="21">
        <f>SUM(K140:K148)</f>
        <v>17916.666666666668</v>
      </c>
      <c r="L139" s="92">
        <v>8.5999999999999993E-2</v>
      </c>
      <c r="M139" s="95">
        <f>K139*$L$10</f>
        <v>1540.8333333333333</v>
      </c>
      <c r="N139" s="104"/>
      <c r="O139" s="21">
        <f>SUM(O140:O148)</f>
        <v>3364.426666666669</v>
      </c>
      <c r="P139" s="92">
        <v>8.5999999999999993E-2</v>
      </c>
      <c r="Q139" s="94">
        <f>O139*$P$10</f>
        <v>289.34069333333349</v>
      </c>
      <c r="R139" s="104"/>
      <c r="S139" s="21">
        <f>SUM(S140:S148)</f>
        <v>6947.76</v>
      </c>
      <c r="T139" s="92">
        <v>8.5999999999999993E-2</v>
      </c>
      <c r="U139" s="91">
        <f>S139*$T$10</f>
        <v>597.50735999999995</v>
      </c>
      <c r="V139" s="29"/>
    </row>
    <row r="140" spans="1:23" ht="15" x14ac:dyDescent="0.2">
      <c r="A140" s="117" t="s">
        <v>125</v>
      </c>
      <c r="B140" s="117"/>
      <c r="C140" s="39">
        <f>+[1]Begroting!C145</f>
        <v>0</v>
      </c>
      <c r="D140" s="87"/>
      <c r="E140" s="90">
        <f>SUM(C140*$D$13)</f>
        <v>0</v>
      </c>
      <c r="F140" s="103"/>
      <c r="G140" s="115">
        <f>SUM('[1]Maandelikse syfers'!D128:M128)</f>
        <v>0</v>
      </c>
      <c r="H140" s="87"/>
      <c r="I140" s="96">
        <f>G140*$H$13</f>
        <v>0</v>
      </c>
      <c r="J140" s="108"/>
      <c r="K140" s="109">
        <f>+C140*$C$208</f>
        <v>0</v>
      </c>
      <c r="L140" s="92"/>
      <c r="M140" s="95">
        <f>K140*$L$10</f>
        <v>0</v>
      </c>
      <c r="N140" s="102"/>
      <c r="O140" s="115">
        <f>+K140-G140</f>
        <v>0</v>
      </c>
      <c r="P140" s="92"/>
      <c r="Q140" s="94">
        <f>O140*$P$10</f>
        <v>0</v>
      </c>
      <c r="R140" s="102"/>
      <c r="S140" s="115">
        <f>+C140-G140</f>
        <v>0</v>
      </c>
      <c r="T140" s="92"/>
      <c r="U140" s="91">
        <f>S140*$T$10</f>
        <v>0</v>
      </c>
      <c r="V140" s="29"/>
      <c r="W140" s="24"/>
    </row>
    <row r="141" spans="1:23" ht="15" x14ac:dyDescent="0.2">
      <c r="A141" s="125" t="s">
        <v>126</v>
      </c>
      <c r="B141" s="125"/>
      <c r="C141" s="25">
        <f>+[1]Begroting!C146</f>
        <v>0</v>
      </c>
      <c r="D141" s="87"/>
      <c r="E141" s="90">
        <f>SUM(C141*$D$13)</f>
        <v>0</v>
      </c>
      <c r="F141" s="112"/>
      <c r="G141" s="107">
        <f>SUM('[1]Maandelikse syfers'!D129:M129)</f>
        <v>0</v>
      </c>
      <c r="H141" s="87"/>
      <c r="I141" s="96">
        <f>G141*$H$13</f>
        <v>0</v>
      </c>
      <c r="J141" s="108"/>
      <c r="K141" s="109">
        <f>+C141*$C$208</f>
        <v>0</v>
      </c>
      <c r="L141" s="92"/>
      <c r="M141" s="95">
        <f>K141*$L$10</f>
        <v>0</v>
      </c>
      <c r="N141" s="108"/>
      <c r="O141" s="107">
        <f>+K141-G141</f>
        <v>0</v>
      </c>
      <c r="P141" s="92"/>
      <c r="Q141" s="94">
        <f>O141*$P$10</f>
        <v>0</v>
      </c>
      <c r="R141" s="108"/>
      <c r="S141" s="107">
        <f>+C141-G141</f>
        <v>0</v>
      </c>
      <c r="T141" s="92"/>
      <c r="U141" s="91">
        <f>S141*$T$10</f>
        <v>0</v>
      </c>
      <c r="V141" s="29"/>
      <c r="W141" s="26"/>
    </row>
    <row r="142" spans="1:23" ht="15" x14ac:dyDescent="0.2">
      <c r="A142" s="117" t="s">
        <v>127</v>
      </c>
      <c r="B142" s="117"/>
      <c r="C142" s="25">
        <f>+[1]Begroting!C147</f>
        <v>8800</v>
      </c>
      <c r="D142" s="87">
        <v>8.5999999999999993E-2</v>
      </c>
      <c r="E142" s="90">
        <f>SUM(C142*$D$13)</f>
        <v>756.8</v>
      </c>
      <c r="F142" s="112"/>
      <c r="G142" s="107">
        <f>SUM('[1]Maandelikse syfers'!D130:M130)</f>
        <v>5914.74</v>
      </c>
      <c r="H142" s="87">
        <v>8.5999999999999993E-2</v>
      </c>
      <c r="I142" s="96">
        <f>G142*$H$13</f>
        <v>508.66763999999995</v>
      </c>
      <c r="J142" s="108"/>
      <c r="K142" s="109">
        <f>+C142*$C$208</f>
        <v>7333.3333333333339</v>
      </c>
      <c r="L142" s="92">
        <v>8.5999999999999993E-2</v>
      </c>
      <c r="M142" s="95">
        <f>K142*$L$10</f>
        <v>630.66666666666663</v>
      </c>
      <c r="N142" s="108"/>
      <c r="O142" s="107">
        <f>+K142-G142</f>
        <v>1418.5933333333342</v>
      </c>
      <c r="P142" s="92">
        <v>8.5999999999999993E-2</v>
      </c>
      <c r="Q142" s="94">
        <f>O142*$P$10</f>
        <v>121.99902666666672</v>
      </c>
      <c r="R142" s="108"/>
      <c r="S142" s="107">
        <f>+C142-G142</f>
        <v>2885.26</v>
      </c>
      <c r="T142" s="92">
        <v>8.5999999999999993E-2</v>
      </c>
      <c r="U142" s="91">
        <f>S142*$T$10</f>
        <v>248.13236000000001</v>
      </c>
      <c r="V142" s="29"/>
      <c r="W142" s="26"/>
    </row>
    <row r="143" spans="1:23" ht="15" x14ac:dyDescent="0.2">
      <c r="A143" s="125" t="s">
        <v>128</v>
      </c>
      <c r="B143" s="125"/>
      <c r="C143" s="25">
        <f>+[1]Begroting!C148</f>
        <v>0</v>
      </c>
      <c r="D143" s="87"/>
      <c r="E143" s="90">
        <f>SUM(C143*$D$13)</f>
        <v>0</v>
      </c>
      <c r="F143" s="112"/>
      <c r="G143" s="107">
        <f>SUM('[1]Maandelikse syfers'!D131:M131)</f>
        <v>0</v>
      </c>
      <c r="H143" s="87"/>
      <c r="I143" s="96">
        <f>G143*$H$13</f>
        <v>0</v>
      </c>
      <c r="J143" s="108"/>
      <c r="K143" s="109">
        <f>+C143*$C$208</f>
        <v>0</v>
      </c>
      <c r="L143" s="92"/>
      <c r="M143" s="95">
        <f>K143*$L$10</f>
        <v>0</v>
      </c>
      <c r="N143" s="108"/>
      <c r="O143" s="107">
        <f>+K143-G143</f>
        <v>0</v>
      </c>
      <c r="P143" s="92"/>
      <c r="Q143" s="94">
        <f>O143*$P$10</f>
        <v>0</v>
      </c>
      <c r="R143" s="108"/>
      <c r="S143" s="107">
        <f>+C143-G143</f>
        <v>0</v>
      </c>
      <c r="T143" s="92"/>
      <c r="U143" s="91">
        <f>S143*$T$10</f>
        <v>0</v>
      </c>
      <c r="V143" s="29"/>
      <c r="W143" s="26"/>
    </row>
    <row r="144" spans="1:23" ht="15" x14ac:dyDescent="0.2">
      <c r="A144" s="125" t="s">
        <v>129</v>
      </c>
      <c r="B144" s="125"/>
      <c r="C144" s="25">
        <f>+[1]Begroting!C149</f>
        <v>0</v>
      </c>
      <c r="D144" s="87"/>
      <c r="E144" s="90">
        <f>SUM(C144*$D$13)</f>
        <v>0</v>
      </c>
      <c r="F144" s="112"/>
      <c r="G144" s="107">
        <f>SUM('[1]Maandelikse syfers'!D132:M132)</f>
        <v>0</v>
      </c>
      <c r="H144" s="87"/>
      <c r="I144" s="96">
        <f>G144*$H$13</f>
        <v>0</v>
      </c>
      <c r="J144" s="108"/>
      <c r="K144" s="109">
        <f>+C144*$C$208</f>
        <v>0</v>
      </c>
      <c r="L144" s="92"/>
      <c r="M144" s="95">
        <f>K144*$L$10</f>
        <v>0</v>
      </c>
      <c r="N144" s="108"/>
      <c r="O144" s="107">
        <f>+K144-G144</f>
        <v>0</v>
      </c>
      <c r="P144" s="92"/>
      <c r="Q144" s="94">
        <f>O144*$P$10</f>
        <v>0</v>
      </c>
      <c r="R144" s="108"/>
      <c r="S144" s="107">
        <f>+C144-G144</f>
        <v>0</v>
      </c>
      <c r="T144" s="92"/>
      <c r="U144" s="91">
        <f>S144*$T$10</f>
        <v>0</v>
      </c>
      <c r="V144" s="29"/>
      <c r="W144" s="26"/>
    </row>
    <row r="145" spans="1:23" ht="15" x14ac:dyDescent="0.2">
      <c r="A145" s="117" t="s">
        <v>130</v>
      </c>
      <c r="B145" s="117"/>
      <c r="C145" s="25">
        <f>+[1]Begroting!C150</f>
        <v>10700</v>
      </c>
      <c r="D145" s="87">
        <v>8.5999999999999993E-2</v>
      </c>
      <c r="E145" s="90">
        <f>SUM(C145*$D$13)</f>
        <v>920.19999999999993</v>
      </c>
      <c r="F145" s="112"/>
      <c r="G145" s="107">
        <f>SUM('[1]Maandelikse syfers'!D133:M133)</f>
        <v>7737.5</v>
      </c>
      <c r="H145" s="87">
        <v>8.5999999999999993E-2</v>
      </c>
      <c r="I145" s="96">
        <f>G145*$H$13</f>
        <v>665.42499999999995</v>
      </c>
      <c r="J145" s="108"/>
      <c r="K145" s="109">
        <f>+C145*$C$208</f>
        <v>8916.6666666666679</v>
      </c>
      <c r="L145" s="92">
        <v>8.5999999999999993E-2</v>
      </c>
      <c r="M145" s="95">
        <f>K145*$L$10</f>
        <v>766.83333333333337</v>
      </c>
      <c r="N145" s="108"/>
      <c r="O145" s="107">
        <f>+K145-G145</f>
        <v>1179.1666666666679</v>
      </c>
      <c r="P145" s="92">
        <v>8.5999999999999993E-2</v>
      </c>
      <c r="Q145" s="94">
        <f>O145*$P$10</f>
        <v>101.40833333333343</v>
      </c>
      <c r="R145" s="108"/>
      <c r="S145" s="107">
        <f>+C145-G145</f>
        <v>2962.5</v>
      </c>
      <c r="T145" s="92">
        <v>8.5999999999999993E-2</v>
      </c>
      <c r="U145" s="91">
        <f>S145*$T$10</f>
        <v>254.77499999999998</v>
      </c>
      <c r="V145" s="29"/>
      <c r="W145" s="26"/>
    </row>
    <row r="146" spans="1:23" ht="15" x14ac:dyDescent="0.2">
      <c r="A146" s="117" t="s">
        <v>131</v>
      </c>
      <c r="B146" s="117"/>
      <c r="C146" s="25">
        <f>+[1]Begroting!C151</f>
        <v>2000</v>
      </c>
      <c r="D146" s="87">
        <v>8.5999999999999993E-2</v>
      </c>
      <c r="E146" s="90">
        <f>SUM(C146*$D$13)</f>
        <v>172</v>
      </c>
      <c r="F146" s="112"/>
      <c r="G146" s="107">
        <f>SUM('[1]Maandelikse syfers'!D134:M134)</f>
        <v>900</v>
      </c>
      <c r="H146" s="87">
        <v>8.5999999999999993E-2</v>
      </c>
      <c r="I146" s="96">
        <f>G146*$H$13</f>
        <v>77.399999999999991</v>
      </c>
      <c r="J146" s="108"/>
      <c r="K146" s="109">
        <f>+C146*$C$208</f>
        <v>1666.6666666666667</v>
      </c>
      <c r="L146" s="92">
        <v>8.5999999999999993E-2</v>
      </c>
      <c r="M146" s="95">
        <f>K146*$L$10</f>
        <v>143.33333333333331</v>
      </c>
      <c r="N146" s="108"/>
      <c r="O146" s="107">
        <f>+K146-G146</f>
        <v>766.66666666666674</v>
      </c>
      <c r="P146" s="92">
        <v>8.5999999999999993E-2</v>
      </c>
      <c r="Q146" s="94">
        <f>O146*$P$10</f>
        <v>65.933333333333337</v>
      </c>
      <c r="R146" s="108"/>
      <c r="S146" s="107">
        <f>+C146-G146</f>
        <v>1100</v>
      </c>
      <c r="T146" s="92">
        <v>8.5999999999999993E-2</v>
      </c>
      <c r="U146" s="91">
        <f>S146*$T$10</f>
        <v>94.6</v>
      </c>
      <c r="V146" s="29"/>
      <c r="W146" s="26"/>
    </row>
    <row r="147" spans="1:23" ht="15" x14ac:dyDescent="0.2">
      <c r="A147" s="117" t="s">
        <v>132</v>
      </c>
      <c r="B147" s="117"/>
      <c r="C147" s="25">
        <f>+[1]Begroting!C152</f>
        <v>0</v>
      </c>
      <c r="D147" s="87"/>
      <c r="E147" s="90">
        <f>SUM(C147*$D$13)</f>
        <v>0</v>
      </c>
      <c r="F147" s="112"/>
      <c r="G147" s="107">
        <f>SUM('[1]Maandelikse syfers'!D135:M135)</f>
        <v>0</v>
      </c>
      <c r="H147" s="87"/>
      <c r="I147" s="96">
        <f>G147*$H$13</f>
        <v>0</v>
      </c>
      <c r="J147" s="108"/>
      <c r="K147" s="109">
        <f>+C147*$C$208</f>
        <v>0</v>
      </c>
      <c r="L147" s="92"/>
      <c r="M147" s="95">
        <f>K147*$L$10</f>
        <v>0</v>
      </c>
      <c r="N147" s="108"/>
      <c r="O147" s="107">
        <f>+K147-G147</f>
        <v>0</v>
      </c>
      <c r="P147" s="92"/>
      <c r="Q147" s="94">
        <f>O147*$P$10</f>
        <v>0</v>
      </c>
      <c r="R147" s="108"/>
      <c r="S147" s="107">
        <f>+C147-G147</f>
        <v>0</v>
      </c>
      <c r="T147" s="92"/>
      <c r="U147" s="91">
        <f>S147*$T$10</f>
        <v>0</v>
      </c>
      <c r="V147" s="29"/>
      <c r="W147" s="26"/>
    </row>
    <row r="148" spans="1:23" ht="15" x14ac:dyDescent="0.2">
      <c r="A148" s="117" t="s">
        <v>133</v>
      </c>
      <c r="B148" s="117"/>
      <c r="C148" s="30">
        <f>+[1]Begroting!C153</f>
        <v>0</v>
      </c>
      <c r="D148" s="87"/>
      <c r="E148" s="90">
        <f>SUM(C148*$D$13)</f>
        <v>0</v>
      </c>
      <c r="F148" s="100"/>
      <c r="G148" s="52">
        <f>SUM('[1]Maandelikse syfers'!D136:M136)</f>
        <v>0</v>
      </c>
      <c r="H148" s="87"/>
      <c r="I148" s="96">
        <f>G148*$H$13</f>
        <v>0</v>
      </c>
      <c r="J148" s="108"/>
      <c r="K148" s="109">
        <f>+C148*$C$208</f>
        <v>0</v>
      </c>
      <c r="L148" s="92"/>
      <c r="M148" s="95">
        <f>K148*$L$10</f>
        <v>0</v>
      </c>
      <c r="N148" s="108"/>
      <c r="O148" s="107">
        <f>+K148-G148</f>
        <v>0</v>
      </c>
      <c r="P148" s="92"/>
      <c r="Q148" s="94">
        <f>O148*$P$10</f>
        <v>0</v>
      </c>
      <c r="R148" s="108"/>
      <c r="S148" s="107">
        <f>+C148-G148</f>
        <v>0</v>
      </c>
      <c r="T148" s="92"/>
      <c r="U148" s="91">
        <f>S148*$T$10</f>
        <v>0</v>
      </c>
      <c r="V148" s="29"/>
      <c r="W148" s="31"/>
    </row>
    <row r="149" spans="1:23" ht="15" x14ac:dyDescent="0.2">
      <c r="A149" s="57"/>
      <c r="B149" s="57"/>
      <c r="C149" s="42"/>
      <c r="D149" s="87"/>
      <c r="E149" s="90">
        <f>SUM(C149*$D$13)</f>
        <v>0</v>
      </c>
      <c r="F149" s="97"/>
      <c r="G149" s="43"/>
      <c r="H149" s="87"/>
      <c r="I149" s="96">
        <f>G149*$H$13</f>
        <v>0</v>
      </c>
      <c r="J149" s="93"/>
      <c r="K149" s="43"/>
      <c r="L149" s="92"/>
      <c r="M149" s="95">
        <f>K149*$L$10</f>
        <v>0</v>
      </c>
      <c r="N149" s="93"/>
      <c r="O149" s="43"/>
      <c r="P149" s="92"/>
      <c r="Q149" s="94">
        <f>O149*$P$10</f>
        <v>0</v>
      </c>
      <c r="R149" s="93"/>
      <c r="S149" s="43"/>
      <c r="T149" s="92"/>
      <c r="U149" s="91">
        <f>S149*$T$10</f>
        <v>0</v>
      </c>
      <c r="V149" s="29"/>
    </row>
    <row r="150" spans="1:23" ht="15.75" x14ac:dyDescent="0.25">
      <c r="A150" s="130" t="s">
        <v>134</v>
      </c>
      <c r="B150" s="130"/>
      <c r="C150" s="21">
        <f>SUM(C151:C164)</f>
        <v>0</v>
      </c>
      <c r="D150" s="87"/>
      <c r="E150" s="90">
        <f>SUM(C150*$D$13)</f>
        <v>0</v>
      </c>
      <c r="F150" s="105"/>
      <c r="G150" s="21">
        <f>SUM(G151:G164)</f>
        <v>0</v>
      </c>
      <c r="H150" s="87"/>
      <c r="I150" s="96">
        <f>G150*$H$13</f>
        <v>0</v>
      </c>
      <c r="J150" s="104"/>
      <c r="K150" s="21">
        <f>SUM(K151:K164)</f>
        <v>0</v>
      </c>
      <c r="L150" s="92"/>
      <c r="M150" s="95">
        <f>K150*$L$10</f>
        <v>0</v>
      </c>
      <c r="N150" s="104"/>
      <c r="O150" s="21">
        <f>SUM(O151:O164)</f>
        <v>0</v>
      </c>
      <c r="P150" s="92"/>
      <c r="Q150" s="94">
        <f>O150*$P$10</f>
        <v>0</v>
      </c>
      <c r="R150" s="104"/>
      <c r="S150" s="21">
        <f>SUM(S151:S164)</f>
        <v>0</v>
      </c>
      <c r="T150" s="92"/>
      <c r="U150" s="91">
        <f>S150*$T$10</f>
        <v>0</v>
      </c>
      <c r="V150" s="29"/>
    </row>
    <row r="151" spans="1:23" ht="15" x14ac:dyDescent="0.2">
      <c r="A151" s="117" t="str">
        <f>+[1]Budget!B156</f>
        <v>Sizanani: Income</v>
      </c>
      <c r="B151" s="117"/>
      <c r="C151" s="39">
        <f>+[1]Begroting!C156</f>
        <v>-76800</v>
      </c>
      <c r="D151" s="87">
        <v>8.5999999999999993E-2</v>
      </c>
      <c r="E151" s="90">
        <f>SUM(C151*$D$13)</f>
        <v>-6604.7999999999993</v>
      </c>
      <c r="F151" s="103"/>
      <c r="G151" s="115">
        <f>SUM('[1]Maandelikse syfers'!D139:M139)</f>
        <v>-60000</v>
      </c>
      <c r="H151" s="87">
        <v>8.5999999999999993E-2</v>
      </c>
      <c r="I151" s="96">
        <f>G151*$H$13</f>
        <v>-5160</v>
      </c>
      <c r="J151" s="108"/>
      <c r="K151" s="109">
        <f>+C151*$C$208</f>
        <v>-64000</v>
      </c>
      <c r="L151" s="92">
        <v>8.5999999999999993E-2</v>
      </c>
      <c r="M151" s="95">
        <f>K151*$L$10</f>
        <v>-5504</v>
      </c>
      <c r="N151" s="102"/>
      <c r="O151" s="115">
        <f>+K151-G151</f>
        <v>-4000</v>
      </c>
      <c r="P151" s="92">
        <v>8.5999999999999993E-2</v>
      </c>
      <c r="Q151" s="94">
        <f>O151*$P$10</f>
        <v>-344</v>
      </c>
      <c r="R151" s="102"/>
      <c r="S151" s="115">
        <f>+C151-G151</f>
        <v>-16800</v>
      </c>
      <c r="T151" s="92">
        <v>8.5999999999999993E-2</v>
      </c>
      <c r="U151" s="91">
        <f>S151*$T$10</f>
        <v>-1444.8</v>
      </c>
      <c r="V151" s="29"/>
      <c r="W151" s="24"/>
    </row>
    <row r="152" spans="1:23" ht="15" x14ac:dyDescent="0.2">
      <c r="A152" s="125" t="str">
        <f>+[1]Budget!B157</f>
        <v xml:space="preserve">  : expenses</v>
      </c>
      <c r="B152" s="125"/>
      <c r="C152" s="25">
        <f>+[1]Begroting!C157</f>
        <v>76800</v>
      </c>
      <c r="D152" s="87">
        <v>8.5999999999999993E-2</v>
      </c>
      <c r="E152" s="90">
        <f>SUM(C152*$D$13)</f>
        <v>6604.7999999999993</v>
      </c>
      <c r="F152" s="112"/>
      <c r="G152" s="107">
        <f>SUM('[1]Maandelikse syfers'!D140:M140)</f>
        <v>60000</v>
      </c>
      <c r="H152" s="87">
        <v>8.5999999999999993E-2</v>
      </c>
      <c r="I152" s="96">
        <f>G152*$H$13</f>
        <v>5160</v>
      </c>
      <c r="J152" s="108"/>
      <c r="K152" s="109">
        <f>+C152*$C$208</f>
        <v>64000</v>
      </c>
      <c r="L152" s="92">
        <v>8.5999999999999993E-2</v>
      </c>
      <c r="M152" s="95">
        <f>K152*$L$10</f>
        <v>5504</v>
      </c>
      <c r="N152" s="108"/>
      <c r="O152" s="107">
        <f>+K152-G152</f>
        <v>4000</v>
      </c>
      <c r="P152" s="92">
        <v>8.5999999999999993E-2</v>
      </c>
      <c r="Q152" s="94">
        <f>O152*$P$10</f>
        <v>344</v>
      </c>
      <c r="R152" s="108"/>
      <c r="S152" s="107">
        <f>+C152-G152</f>
        <v>16800</v>
      </c>
      <c r="T152" s="92">
        <v>8.5999999999999993E-2</v>
      </c>
      <c r="U152" s="91">
        <f>S152*$T$10</f>
        <v>1444.8</v>
      </c>
      <c r="V152" s="29"/>
      <c r="W152" s="26"/>
    </row>
    <row r="153" spans="1:23" ht="15" x14ac:dyDescent="0.2">
      <c r="A153" s="117" t="str">
        <f>+[1]Budget!B158</f>
        <v>USA feeding project: Income</v>
      </c>
      <c r="B153" s="117"/>
      <c r="C153" s="25">
        <f>+[1]Begroting!C158</f>
        <v>-70574</v>
      </c>
      <c r="D153" s="87">
        <v>8.5999999999999993E-2</v>
      </c>
      <c r="E153" s="90">
        <f>SUM(C153*$D$13)</f>
        <v>-6069.3639999999996</v>
      </c>
      <c r="F153" s="112"/>
      <c r="G153" s="107">
        <f>SUM('[1]Maandelikse syfers'!D141:M141)</f>
        <v>-59179.619999999988</v>
      </c>
      <c r="H153" s="87">
        <v>8.5999999999999993E-2</v>
      </c>
      <c r="I153" s="96">
        <f>G153*$H$13</f>
        <v>-5089.4473199999984</v>
      </c>
      <c r="J153" s="108"/>
      <c r="K153" s="109">
        <f>+C153*$C$208</f>
        <v>-58811.666666666672</v>
      </c>
      <c r="L153" s="92">
        <v>8.5999999999999993E-2</v>
      </c>
      <c r="M153" s="95">
        <f>K153*$L$10</f>
        <v>-5057.8033333333333</v>
      </c>
      <c r="N153" s="108"/>
      <c r="O153" s="107">
        <f>+K153-G153</f>
        <v>367.95333333331655</v>
      </c>
      <c r="P153" s="92">
        <v>8.5999999999999993E-2</v>
      </c>
      <c r="Q153" s="94">
        <f>O153*$P$10</f>
        <v>31.643986666665221</v>
      </c>
      <c r="R153" s="108"/>
      <c r="S153" s="107">
        <f>+C153-G153</f>
        <v>-11394.380000000012</v>
      </c>
      <c r="T153" s="92">
        <v>8.5999999999999993E-2</v>
      </c>
      <c r="U153" s="91">
        <f>S153*$T$10</f>
        <v>-979.91668000000095</v>
      </c>
      <c r="V153" s="29"/>
      <c r="W153" s="26"/>
    </row>
    <row r="154" spans="1:23" ht="15" x14ac:dyDescent="0.2">
      <c r="A154" s="125" t="str">
        <f>+[1]Budget!B159</f>
        <v xml:space="preserve">  : expenses</v>
      </c>
      <c r="B154" s="125"/>
      <c r="C154" s="25">
        <f>+[1]Begroting!C159</f>
        <v>70574</v>
      </c>
      <c r="D154" s="87">
        <v>8.5999999999999993E-2</v>
      </c>
      <c r="E154" s="90">
        <f>SUM(C154*$D$13)</f>
        <v>6069.3639999999996</v>
      </c>
      <c r="F154" s="112"/>
      <c r="G154" s="107">
        <f>SUM('[1]Maandelikse syfers'!D142:M142)</f>
        <v>59179.619999999988</v>
      </c>
      <c r="H154" s="87">
        <v>8.5999999999999993E-2</v>
      </c>
      <c r="I154" s="96">
        <f>G154*$H$13</f>
        <v>5089.4473199999984</v>
      </c>
      <c r="J154" s="108"/>
      <c r="K154" s="109">
        <f>+C154*$C$208</f>
        <v>58811.666666666672</v>
      </c>
      <c r="L154" s="92">
        <v>8.5999999999999993E-2</v>
      </c>
      <c r="M154" s="95">
        <f>K154*$L$10</f>
        <v>5057.8033333333333</v>
      </c>
      <c r="N154" s="108"/>
      <c r="O154" s="107">
        <f>+K154-G154</f>
        <v>-367.95333333331655</v>
      </c>
      <c r="P154" s="92">
        <v>8.5999999999999993E-2</v>
      </c>
      <c r="Q154" s="94">
        <f>O154*$P$10</f>
        <v>-31.643986666665221</v>
      </c>
      <c r="R154" s="108"/>
      <c r="S154" s="107">
        <f>+C154-G154</f>
        <v>11394.380000000012</v>
      </c>
      <c r="T154" s="92">
        <v>8.5999999999999993E-2</v>
      </c>
      <c r="U154" s="91">
        <f>S154*$T$10</f>
        <v>979.91668000000095</v>
      </c>
      <c r="V154" s="29"/>
      <c r="W154" s="26"/>
    </row>
    <row r="155" spans="1:23" ht="15" x14ac:dyDescent="0.2">
      <c r="A155" s="117" t="str">
        <f>+[1]Budget!B160</f>
        <v>USA Clothing: Income</v>
      </c>
      <c r="B155" s="117"/>
      <c r="C155" s="25">
        <f>+[1]Begroting!C160</f>
        <v>0</v>
      </c>
      <c r="D155" s="87"/>
      <c r="E155" s="90">
        <f>SUM(C155*$D$13)</f>
        <v>0</v>
      </c>
      <c r="F155" s="112"/>
      <c r="G155" s="107">
        <f>SUM('[1]Maandelikse syfers'!D143:M143)</f>
        <v>0</v>
      </c>
      <c r="H155" s="87"/>
      <c r="I155" s="96">
        <f>G155*$H$13</f>
        <v>0</v>
      </c>
      <c r="J155" s="108"/>
      <c r="K155" s="109">
        <f>+C155*$C$208</f>
        <v>0</v>
      </c>
      <c r="L155" s="92"/>
      <c r="M155" s="95">
        <f>K155*$L$10</f>
        <v>0</v>
      </c>
      <c r="N155" s="108"/>
      <c r="O155" s="107">
        <f>+K155-G155</f>
        <v>0</v>
      </c>
      <c r="P155" s="92"/>
      <c r="Q155" s="94">
        <f>O155*$P$10</f>
        <v>0</v>
      </c>
      <c r="R155" s="108"/>
      <c r="S155" s="107">
        <f>+C155-G155</f>
        <v>0</v>
      </c>
      <c r="T155" s="92"/>
      <c r="U155" s="91">
        <f>S155*$T$10</f>
        <v>0</v>
      </c>
      <c r="V155" s="29"/>
      <c r="W155" s="26"/>
    </row>
    <row r="156" spans="1:23" ht="15" x14ac:dyDescent="0.2">
      <c r="A156" s="125" t="str">
        <f>+[1]Budget!B161</f>
        <v xml:space="preserve">  : expenses</v>
      </c>
      <c r="B156" s="125"/>
      <c r="C156" s="25">
        <f>+[1]Begroting!C161</f>
        <v>0</v>
      </c>
      <c r="D156" s="87"/>
      <c r="E156" s="90">
        <f>SUM(C156*$D$13)</f>
        <v>0</v>
      </c>
      <c r="F156" s="112"/>
      <c r="G156" s="107">
        <f>SUM('[1]Maandelikse syfers'!D144:M144)</f>
        <v>0</v>
      </c>
      <c r="H156" s="87"/>
      <c r="I156" s="96">
        <f>G156*$H$13</f>
        <v>0</v>
      </c>
      <c r="J156" s="108"/>
      <c r="K156" s="109">
        <f>+C156*$C$208</f>
        <v>0</v>
      </c>
      <c r="L156" s="92"/>
      <c r="M156" s="95">
        <f>K156*$L$10</f>
        <v>0</v>
      </c>
      <c r="N156" s="108"/>
      <c r="O156" s="107">
        <f>+K156-G156</f>
        <v>0</v>
      </c>
      <c r="P156" s="92"/>
      <c r="Q156" s="94">
        <f>O156*$P$10</f>
        <v>0</v>
      </c>
      <c r="R156" s="108"/>
      <c r="S156" s="107">
        <f>+C156-G156</f>
        <v>0</v>
      </c>
      <c r="T156" s="92"/>
      <c r="U156" s="91">
        <f>S156*$T$10</f>
        <v>0</v>
      </c>
      <c r="V156" s="29"/>
      <c r="W156" s="26"/>
    </row>
    <row r="157" spans="1:23" ht="38.25" x14ac:dyDescent="0.2">
      <c r="A157" s="129" t="str">
        <f>+[1]Budget!B162</f>
        <v>USA other projects: Income</v>
      </c>
      <c r="B157" s="129"/>
      <c r="C157" s="128">
        <f>+[1]Begroting!C162</f>
        <v>0</v>
      </c>
      <c r="D157" s="87"/>
      <c r="E157" s="90">
        <f>SUM(C157*$D$13)</f>
        <v>0</v>
      </c>
      <c r="F157" s="112"/>
      <c r="G157" s="126">
        <f>SUM('[1]Maandelikse syfers'!D145:M145)</f>
        <v>-41087.18</v>
      </c>
      <c r="H157" s="87">
        <v>8.5999999999999993E-2</v>
      </c>
      <c r="I157" s="96">
        <f>G157*$H$13</f>
        <v>-3533.4974799999995</v>
      </c>
      <c r="J157" s="108"/>
      <c r="K157" s="127">
        <f>+C157*$C$208</f>
        <v>0</v>
      </c>
      <c r="L157" s="92"/>
      <c r="M157" s="95">
        <f>K157*$L$10</f>
        <v>0</v>
      </c>
      <c r="N157" s="108"/>
      <c r="O157" s="126">
        <f>+K157-G157</f>
        <v>41087.18</v>
      </c>
      <c r="P157" s="92">
        <v>8.5999999999999993E-2</v>
      </c>
      <c r="Q157" s="94">
        <f>O157*$P$10</f>
        <v>3533.4974799999995</v>
      </c>
      <c r="R157" s="108"/>
      <c r="S157" s="126">
        <f>+C157-G157</f>
        <v>41087.18</v>
      </c>
      <c r="T157" s="92">
        <v>8.5999999999999993E-2</v>
      </c>
      <c r="U157" s="91">
        <f>S157*$T$10</f>
        <v>3533.4974799999995</v>
      </c>
      <c r="V157" s="29"/>
      <c r="W157" s="58" t="s">
        <v>135</v>
      </c>
    </row>
    <row r="158" spans="1:23" ht="15" x14ac:dyDescent="0.2">
      <c r="A158" s="125" t="str">
        <f>+[1]Budget!B163</f>
        <v xml:space="preserve">  : expenses</v>
      </c>
      <c r="B158" s="125"/>
      <c r="C158" s="25">
        <f>+[1]Begroting!C163</f>
        <v>0</v>
      </c>
      <c r="D158" s="87"/>
      <c r="E158" s="90">
        <f>SUM(C158*$D$13)</f>
        <v>0</v>
      </c>
      <c r="F158" s="112"/>
      <c r="G158" s="107">
        <f>SUM('[1]Maandelikse syfers'!D146:M146)</f>
        <v>41087.18</v>
      </c>
      <c r="H158" s="87">
        <v>8.5999999999999993E-2</v>
      </c>
      <c r="I158" s="96">
        <f>G158*$H$13</f>
        <v>3533.4974799999995</v>
      </c>
      <c r="J158" s="108"/>
      <c r="K158" s="109">
        <f>+C158*$C$208</f>
        <v>0</v>
      </c>
      <c r="L158" s="92"/>
      <c r="M158" s="95">
        <f>K158*$L$10</f>
        <v>0</v>
      </c>
      <c r="N158" s="108"/>
      <c r="O158" s="107">
        <f>+K158-G158</f>
        <v>-41087.18</v>
      </c>
      <c r="P158" s="92">
        <v>8.5999999999999993E-2</v>
      </c>
      <c r="Q158" s="94">
        <f>O158*$P$10</f>
        <v>-3533.4974799999995</v>
      </c>
      <c r="R158" s="108"/>
      <c r="S158" s="107">
        <f>+C158-G158</f>
        <v>-41087.18</v>
      </c>
      <c r="T158" s="92">
        <v>8.5999999999999993E-2</v>
      </c>
      <c r="U158" s="91">
        <f>S158*$T$10</f>
        <v>-3533.4974799999995</v>
      </c>
      <c r="V158" s="29"/>
      <c r="W158" s="26"/>
    </row>
    <row r="159" spans="1:23" ht="15" x14ac:dyDescent="0.2">
      <c r="A159" s="117" t="str">
        <f>+[1]Budget!B164</f>
        <v>USA high school children: Income</v>
      </c>
      <c r="B159" s="117"/>
      <c r="C159" s="25">
        <f>+[1]Begroting!C164</f>
        <v>-31000</v>
      </c>
      <c r="D159" s="87">
        <v>8.5999999999999993E-2</v>
      </c>
      <c r="E159" s="90">
        <f>SUM(C159*$D$13)</f>
        <v>-2666</v>
      </c>
      <c r="F159" s="112"/>
      <c r="G159" s="107">
        <f>SUM('[1]Maandelikse syfers'!D147:M147)</f>
        <v>0</v>
      </c>
      <c r="H159" s="87"/>
      <c r="I159" s="96">
        <f>G159*$H$13</f>
        <v>0</v>
      </c>
      <c r="J159" s="108"/>
      <c r="K159" s="109">
        <f>+C159*$C$208</f>
        <v>-25833.333333333336</v>
      </c>
      <c r="L159" s="92">
        <v>8.5999999999999993E-2</v>
      </c>
      <c r="M159" s="95">
        <f>K159*$L$10</f>
        <v>-2221.6666666666665</v>
      </c>
      <c r="N159" s="108"/>
      <c r="O159" s="107">
        <f>+K159-G159</f>
        <v>-25833.333333333336</v>
      </c>
      <c r="P159" s="92">
        <v>8.5999999999999993E-2</v>
      </c>
      <c r="Q159" s="94">
        <f>O159*$P$10</f>
        <v>-2221.6666666666665</v>
      </c>
      <c r="R159" s="108"/>
      <c r="S159" s="107">
        <f>+C159-G159</f>
        <v>-31000</v>
      </c>
      <c r="T159" s="92">
        <v>8.5999999999999993E-2</v>
      </c>
      <c r="U159" s="91">
        <f>S159*$T$10</f>
        <v>-2666</v>
      </c>
      <c r="V159" s="29"/>
      <c r="W159" s="26"/>
    </row>
    <row r="160" spans="1:23" ht="15" x14ac:dyDescent="0.2">
      <c r="A160" s="125" t="str">
        <f>+[1]Budget!B165</f>
        <v xml:space="preserve">  : expenses</v>
      </c>
      <c r="B160" s="125"/>
      <c r="C160" s="25">
        <f>+[1]Begroting!C165</f>
        <v>31000</v>
      </c>
      <c r="D160" s="87">
        <v>8.5999999999999993E-2</v>
      </c>
      <c r="E160" s="90">
        <f>SUM(C160*$D$13)</f>
        <v>2666</v>
      </c>
      <c r="F160" s="112"/>
      <c r="G160" s="107">
        <f>SUM('[1]Maandelikse syfers'!D148:M148)</f>
        <v>0</v>
      </c>
      <c r="H160" s="87"/>
      <c r="I160" s="96">
        <f>G160*$H$13</f>
        <v>0</v>
      </c>
      <c r="J160" s="108"/>
      <c r="K160" s="109">
        <f>+C160*$C$208</f>
        <v>25833.333333333336</v>
      </c>
      <c r="L160" s="92">
        <v>8.5999999999999993E-2</v>
      </c>
      <c r="M160" s="95">
        <f>K160*$L$10</f>
        <v>2221.6666666666665</v>
      </c>
      <c r="N160" s="108"/>
      <c r="O160" s="107">
        <f>+K160-G160</f>
        <v>25833.333333333336</v>
      </c>
      <c r="P160" s="92">
        <v>8.5999999999999993E-2</v>
      </c>
      <c r="Q160" s="94">
        <f>O160*$P$10</f>
        <v>2221.6666666666665</v>
      </c>
      <c r="R160" s="108"/>
      <c r="S160" s="107">
        <f>+C160-G160</f>
        <v>31000</v>
      </c>
      <c r="T160" s="92">
        <v>8.5999999999999993E-2</v>
      </c>
      <c r="U160" s="91">
        <f>S160*$T$10</f>
        <v>2666</v>
      </c>
      <c r="V160" s="29"/>
      <c r="W160" s="26"/>
    </row>
    <row r="161" spans="1:23" ht="15" x14ac:dyDescent="0.2">
      <c r="A161" s="117" t="str">
        <f>+[1]Budget!B166</f>
        <v>Holland high school children: Income</v>
      </c>
      <c r="B161" s="117"/>
      <c r="C161" s="25">
        <f>+[1]Begroting!C166</f>
        <v>-31000</v>
      </c>
      <c r="D161" s="87">
        <v>8.5999999999999993E-2</v>
      </c>
      <c r="E161" s="90">
        <f>SUM(C161*$D$13)</f>
        <v>-2666</v>
      </c>
      <c r="F161" s="112"/>
      <c r="G161" s="107">
        <f>SUM('[1]Maandelikse syfers'!D149:M149)</f>
        <v>0</v>
      </c>
      <c r="H161" s="87"/>
      <c r="I161" s="96">
        <f>G161*$H$13</f>
        <v>0</v>
      </c>
      <c r="J161" s="108"/>
      <c r="K161" s="109">
        <f>+C161*$C$208</f>
        <v>-25833.333333333336</v>
      </c>
      <c r="L161" s="92">
        <v>8.5999999999999993E-2</v>
      </c>
      <c r="M161" s="95">
        <f>K161*$L$10</f>
        <v>-2221.6666666666665</v>
      </c>
      <c r="N161" s="108"/>
      <c r="O161" s="107">
        <f>+K161-G161</f>
        <v>-25833.333333333336</v>
      </c>
      <c r="P161" s="92">
        <v>8.5999999999999993E-2</v>
      </c>
      <c r="Q161" s="94">
        <f>O161*$P$10</f>
        <v>-2221.6666666666665</v>
      </c>
      <c r="R161" s="108"/>
      <c r="S161" s="107">
        <f>+C161-G161</f>
        <v>-31000</v>
      </c>
      <c r="T161" s="92">
        <v>8.5999999999999993E-2</v>
      </c>
      <c r="U161" s="91">
        <f>S161*$T$10</f>
        <v>-2666</v>
      </c>
      <c r="V161" s="29"/>
      <c r="W161" s="26"/>
    </row>
    <row r="162" spans="1:23" ht="15" x14ac:dyDescent="0.2">
      <c r="A162" s="125" t="str">
        <f>+[1]Budget!B167</f>
        <v xml:space="preserve">  : expenses</v>
      </c>
      <c r="B162" s="125"/>
      <c r="C162" s="25">
        <f>+[1]Begroting!C167</f>
        <v>31000</v>
      </c>
      <c r="D162" s="87">
        <v>8.5999999999999993E-2</v>
      </c>
      <c r="E162" s="90">
        <f>SUM(C162*$D$13)</f>
        <v>2666</v>
      </c>
      <c r="F162" s="112"/>
      <c r="G162" s="107">
        <f>SUM('[1]Maandelikse syfers'!D150:M150)</f>
        <v>0</v>
      </c>
      <c r="H162" s="87"/>
      <c r="I162" s="96">
        <f>G162*$H$13</f>
        <v>0</v>
      </c>
      <c r="J162" s="108"/>
      <c r="K162" s="109">
        <f>+C162*$C$208</f>
        <v>25833.333333333336</v>
      </c>
      <c r="L162" s="92">
        <v>8.5999999999999993E-2</v>
      </c>
      <c r="M162" s="95">
        <f>K162*$L$10</f>
        <v>2221.6666666666665</v>
      </c>
      <c r="N162" s="108"/>
      <c r="O162" s="107">
        <f>+K162-G162</f>
        <v>25833.333333333336</v>
      </c>
      <c r="P162" s="92">
        <v>8.5999999999999993E-2</v>
      </c>
      <c r="Q162" s="94">
        <f>O162*$P$10</f>
        <v>2221.6666666666665</v>
      </c>
      <c r="R162" s="108"/>
      <c r="S162" s="107">
        <f>+C162-G162</f>
        <v>31000</v>
      </c>
      <c r="T162" s="92">
        <v>8.5999999999999993E-2</v>
      </c>
      <c r="U162" s="91">
        <f>S162*$T$10</f>
        <v>2666</v>
      </c>
      <c r="V162" s="29"/>
      <c r="W162" s="26"/>
    </row>
    <row r="163" spans="1:23" ht="15" x14ac:dyDescent="0.2">
      <c r="A163" s="117" t="str">
        <f>+[1]Budget!B168</f>
        <v xml:space="preserve">  : Income</v>
      </c>
      <c r="B163" s="117"/>
      <c r="C163" s="25">
        <f>+[1]Begroting!C168</f>
        <v>0</v>
      </c>
      <c r="D163" s="87"/>
      <c r="E163" s="90">
        <f>SUM(C163*$D$13)</f>
        <v>0</v>
      </c>
      <c r="F163" s="112"/>
      <c r="G163" s="107">
        <f>SUM('[1]Maandelikse syfers'!D151:M151)</f>
        <v>0</v>
      </c>
      <c r="H163" s="87"/>
      <c r="I163" s="96">
        <f>G163*$H$13</f>
        <v>0</v>
      </c>
      <c r="J163" s="108"/>
      <c r="K163" s="109">
        <f>+C163*$C$208</f>
        <v>0</v>
      </c>
      <c r="L163" s="92"/>
      <c r="M163" s="95">
        <f>K163*$L$10</f>
        <v>0</v>
      </c>
      <c r="N163" s="108"/>
      <c r="O163" s="107">
        <f>+K163-G163</f>
        <v>0</v>
      </c>
      <c r="P163" s="92"/>
      <c r="Q163" s="94">
        <f>O163*$P$10</f>
        <v>0</v>
      </c>
      <c r="R163" s="108"/>
      <c r="S163" s="107">
        <f>+C163-G163</f>
        <v>0</v>
      </c>
      <c r="T163" s="92"/>
      <c r="U163" s="91">
        <f>S163*$T$10</f>
        <v>0</v>
      </c>
      <c r="V163" s="29"/>
      <c r="W163" s="26"/>
    </row>
    <row r="164" spans="1:23" ht="15" x14ac:dyDescent="0.2">
      <c r="A164" s="125" t="str">
        <f>+[1]Budget!B169</f>
        <v xml:space="preserve">  : expenses</v>
      </c>
      <c r="B164" s="125"/>
      <c r="C164" s="30">
        <f>+[1]Begroting!C169</f>
        <v>0</v>
      </c>
      <c r="D164" s="87"/>
      <c r="E164" s="90">
        <f>SUM(C164*$D$13)</f>
        <v>0</v>
      </c>
      <c r="F164" s="100"/>
      <c r="G164" s="52">
        <f>SUM('[1]Maandelikse syfers'!D152:M152)</f>
        <v>0</v>
      </c>
      <c r="H164" s="87"/>
      <c r="I164" s="96">
        <f>G164*$H$13</f>
        <v>0</v>
      </c>
      <c r="J164" s="99"/>
      <c r="K164" s="98">
        <f>+C164*$C$208</f>
        <v>0</v>
      </c>
      <c r="L164" s="92"/>
      <c r="M164" s="95">
        <f>K164*$L$10</f>
        <v>0</v>
      </c>
      <c r="N164" s="99"/>
      <c r="O164" s="52">
        <f>+K164-G164</f>
        <v>0</v>
      </c>
      <c r="P164" s="92"/>
      <c r="Q164" s="94">
        <f>O164*$P$10</f>
        <v>0</v>
      </c>
      <c r="R164" s="99"/>
      <c r="S164" s="52">
        <f>+C164-G164</f>
        <v>0</v>
      </c>
      <c r="T164" s="92"/>
      <c r="U164" s="91">
        <f>S164*$T$10</f>
        <v>0</v>
      </c>
      <c r="V164" s="29"/>
      <c r="W164" s="31"/>
    </row>
    <row r="165" spans="1:23" ht="15" x14ac:dyDescent="0.2">
      <c r="A165" s="59"/>
      <c r="B165" s="59"/>
      <c r="C165" s="2"/>
      <c r="D165" s="87"/>
      <c r="E165" s="90">
        <f>SUM(C165*$D$13)</f>
        <v>0</v>
      </c>
      <c r="F165" s="75"/>
      <c r="G165" s="3"/>
      <c r="H165" s="87"/>
      <c r="I165" s="96">
        <f>G165*$H$13</f>
        <v>0</v>
      </c>
      <c r="J165" s="92"/>
      <c r="K165" s="2"/>
      <c r="L165" s="92"/>
      <c r="M165" s="95">
        <f>K165*$L$10</f>
        <v>0</v>
      </c>
      <c r="N165" s="92"/>
      <c r="O165" s="3"/>
      <c r="P165" s="92"/>
      <c r="Q165" s="94">
        <f>O165*$P$10</f>
        <v>0</v>
      </c>
      <c r="R165" s="92"/>
      <c r="S165" s="3"/>
      <c r="T165" s="92"/>
      <c r="U165" s="91">
        <f>S165*$T$10</f>
        <v>0</v>
      </c>
      <c r="V165" s="56"/>
      <c r="W165" s="27"/>
    </row>
    <row r="166" spans="1:23" ht="15" x14ac:dyDescent="0.2">
      <c r="A166" s="8"/>
      <c r="B166" s="8"/>
      <c r="C166" s="124" t="s">
        <v>0</v>
      </c>
      <c r="D166" s="87"/>
      <c r="E166" s="90"/>
      <c r="F166" s="103"/>
      <c r="G166" s="123" t="s">
        <v>1</v>
      </c>
      <c r="H166" s="87"/>
      <c r="I166" s="96"/>
      <c r="J166" s="102"/>
      <c r="K166" s="123" t="s">
        <v>0</v>
      </c>
      <c r="L166" s="92"/>
      <c r="M166" s="95"/>
      <c r="N166" s="102"/>
      <c r="O166" s="123" t="s">
        <v>2</v>
      </c>
      <c r="P166" s="92"/>
      <c r="Q166" s="94"/>
      <c r="R166" s="102"/>
      <c r="S166" s="123" t="s">
        <v>3</v>
      </c>
      <c r="T166" s="92"/>
      <c r="U166" s="91"/>
      <c r="V166" s="46"/>
      <c r="W166" s="14"/>
    </row>
    <row r="167" spans="1:23" ht="15" x14ac:dyDescent="0.2">
      <c r="A167" s="8"/>
      <c r="B167" s="8"/>
      <c r="C167" s="122" t="s">
        <v>4</v>
      </c>
      <c r="D167" s="87"/>
      <c r="E167" s="90"/>
      <c r="F167" s="112"/>
      <c r="G167" s="121" t="s">
        <v>5</v>
      </c>
      <c r="H167" s="87"/>
      <c r="I167" s="96"/>
      <c r="J167" s="108"/>
      <c r="K167" s="121" t="s">
        <v>5</v>
      </c>
      <c r="L167" s="92"/>
      <c r="M167" s="95"/>
      <c r="N167" s="108"/>
      <c r="O167" s="121" t="s">
        <v>5</v>
      </c>
      <c r="P167" s="92"/>
      <c r="Q167" s="94"/>
      <c r="R167" s="108"/>
      <c r="S167" s="121" t="s">
        <v>6</v>
      </c>
      <c r="T167" s="92"/>
      <c r="U167" s="91"/>
      <c r="V167" s="29"/>
      <c r="W167" s="15" t="s">
        <v>7</v>
      </c>
    </row>
    <row r="168" spans="1:23" ht="15" x14ac:dyDescent="0.2">
      <c r="A168" s="8" t="s">
        <v>8</v>
      </c>
      <c r="B168" s="8"/>
      <c r="C168" s="120" t="s">
        <v>9</v>
      </c>
      <c r="D168" s="87"/>
      <c r="E168" s="90"/>
      <c r="F168" s="100"/>
      <c r="G168" s="118" t="s">
        <v>9</v>
      </c>
      <c r="H168" s="87"/>
      <c r="I168" s="96"/>
      <c r="J168" s="99"/>
      <c r="K168" s="118" t="s">
        <v>9</v>
      </c>
      <c r="L168" s="92"/>
      <c r="M168" s="95"/>
      <c r="N168" s="99"/>
      <c r="O168" s="119" t="s">
        <v>9</v>
      </c>
      <c r="P168" s="92"/>
      <c r="Q168" s="94"/>
      <c r="R168" s="99"/>
      <c r="S168" s="118" t="s">
        <v>9</v>
      </c>
      <c r="T168" s="92"/>
      <c r="U168" s="91"/>
      <c r="V168" s="29"/>
      <c r="W168" s="16"/>
    </row>
    <row r="169" spans="1:23" ht="15" x14ac:dyDescent="0.2">
      <c r="A169" s="8"/>
      <c r="B169" s="8"/>
      <c r="C169" s="17"/>
      <c r="D169" s="87"/>
      <c r="E169" s="90">
        <f>SUM(C169*$D$13)</f>
        <v>0</v>
      </c>
      <c r="F169" s="75"/>
      <c r="G169" s="48"/>
      <c r="H169" s="87"/>
      <c r="I169" s="96">
        <f>G169*$H$13</f>
        <v>0</v>
      </c>
      <c r="J169" s="92"/>
      <c r="K169" s="48"/>
      <c r="L169" s="92"/>
      <c r="M169" s="95">
        <f>K169*$L$10</f>
        <v>0</v>
      </c>
      <c r="N169" s="92"/>
      <c r="O169" s="49"/>
      <c r="P169" s="92"/>
      <c r="Q169" s="94">
        <f>O169*$P$10</f>
        <v>0</v>
      </c>
      <c r="R169" s="92"/>
      <c r="S169" s="48"/>
      <c r="T169" s="92"/>
      <c r="U169" s="91">
        <f>S169*$T$10</f>
        <v>0</v>
      </c>
      <c r="V169" s="29"/>
    </row>
    <row r="170" spans="1:23" ht="15.75" x14ac:dyDescent="0.25">
      <c r="A170" s="47" t="s">
        <v>136</v>
      </c>
      <c r="B170" s="47"/>
      <c r="C170" s="21">
        <f>SUM(C171:C174)</f>
        <v>0</v>
      </c>
      <c r="D170" s="87"/>
      <c r="E170" s="90">
        <f>SUM(C170*$D$13)</f>
        <v>0</v>
      </c>
      <c r="F170" s="105"/>
      <c r="G170" s="21">
        <f>SUM(G171:G174)</f>
        <v>43657.11</v>
      </c>
      <c r="H170" s="87">
        <v>8.5999999999999993E-2</v>
      </c>
      <c r="I170" s="96">
        <f>G170*$H$13</f>
        <v>3754.5114599999997</v>
      </c>
      <c r="J170" s="104"/>
      <c r="K170" s="21">
        <f>SUM(K171:K174)</f>
        <v>0</v>
      </c>
      <c r="L170" s="92"/>
      <c r="M170" s="95">
        <f>K170*$L$10</f>
        <v>0</v>
      </c>
      <c r="N170" s="104"/>
      <c r="O170" s="21">
        <f>SUM(O171:O174)</f>
        <v>-43657.11</v>
      </c>
      <c r="P170" s="92">
        <v>8.5999999999999993E-2</v>
      </c>
      <c r="Q170" s="94">
        <f>O170*$P$10</f>
        <v>-3754.5114599999997</v>
      </c>
      <c r="R170" s="104"/>
      <c r="S170" s="21">
        <f>SUM(S171:S174)</f>
        <v>-43657.11</v>
      </c>
      <c r="T170" s="92">
        <v>8.5999999999999993E-2</v>
      </c>
      <c r="U170" s="91">
        <f>S170*$T$10</f>
        <v>-3754.5114599999997</v>
      </c>
      <c r="V170" s="29"/>
    </row>
    <row r="171" spans="1:23" ht="15" x14ac:dyDescent="0.2">
      <c r="A171" s="117" t="s">
        <v>137</v>
      </c>
      <c r="B171" s="117"/>
      <c r="C171" s="39">
        <f>+[1]Begroting!C172</f>
        <v>0</v>
      </c>
      <c r="D171" s="87"/>
      <c r="E171" s="90">
        <f>SUM(C171*$D$13)</f>
        <v>0</v>
      </c>
      <c r="F171" s="103"/>
      <c r="G171" s="115">
        <f>SUM('[1]Maandelikse syfers'!D155:M155)</f>
        <v>0</v>
      </c>
      <c r="H171" s="87"/>
      <c r="I171" s="96">
        <f>G171*$H$13</f>
        <v>0</v>
      </c>
      <c r="J171" s="102"/>
      <c r="K171" s="101">
        <f>+C171*$C$208</f>
        <v>0</v>
      </c>
      <c r="L171" s="92"/>
      <c r="M171" s="95">
        <f>K171*$L$10</f>
        <v>0</v>
      </c>
      <c r="N171" s="102"/>
      <c r="O171" s="115">
        <f>+K171-G171</f>
        <v>0</v>
      </c>
      <c r="P171" s="92">
        <v>8.5999999999999993E-2</v>
      </c>
      <c r="Q171" s="94">
        <f>O171*$P$10</f>
        <v>0</v>
      </c>
      <c r="R171" s="102"/>
      <c r="S171" s="115">
        <f>+C171-G171</f>
        <v>0</v>
      </c>
      <c r="T171" s="92"/>
      <c r="U171" s="91">
        <f>S171*$T$10</f>
        <v>0</v>
      </c>
      <c r="V171" s="29"/>
      <c r="W171" s="24"/>
    </row>
    <row r="172" spans="1:23" ht="15" x14ac:dyDescent="0.2">
      <c r="A172" s="117" t="s">
        <v>138</v>
      </c>
      <c r="B172" s="117"/>
      <c r="C172" s="25">
        <f>+[1]Begroting!C173</f>
        <v>0</v>
      </c>
      <c r="D172" s="87"/>
      <c r="E172" s="90">
        <f>SUM(C172*$D$13)</f>
        <v>0</v>
      </c>
      <c r="F172" s="112"/>
      <c r="G172" s="107">
        <f>SUM('[1]Maandelikse syfers'!D156:M156)</f>
        <v>0</v>
      </c>
      <c r="H172" s="87"/>
      <c r="I172" s="96">
        <f>G172*$H$13</f>
        <v>0</v>
      </c>
      <c r="J172" s="108"/>
      <c r="K172" s="109">
        <f>+C172*$C$208</f>
        <v>0</v>
      </c>
      <c r="L172" s="92"/>
      <c r="M172" s="95">
        <f>K172*$L$10</f>
        <v>0</v>
      </c>
      <c r="N172" s="108"/>
      <c r="O172" s="107">
        <f>+K172-G172</f>
        <v>0</v>
      </c>
      <c r="P172" s="92">
        <v>8.5999999999999993E-2</v>
      </c>
      <c r="Q172" s="94">
        <f>O172*$P$10</f>
        <v>0</v>
      </c>
      <c r="R172" s="108"/>
      <c r="S172" s="107">
        <f>+C172-G172</f>
        <v>0</v>
      </c>
      <c r="T172" s="92"/>
      <c r="U172" s="91">
        <f>S172*$T$10</f>
        <v>0</v>
      </c>
      <c r="V172" s="29"/>
      <c r="W172" s="26"/>
    </row>
    <row r="173" spans="1:23" ht="15" x14ac:dyDescent="0.2">
      <c r="A173" s="38" t="s">
        <v>139</v>
      </c>
      <c r="B173" s="38"/>
      <c r="C173" s="25">
        <f>+[1]Begroting!C174</f>
        <v>0</v>
      </c>
      <c r="D173" s="87"/>
      <c r="E173" s="90">
        <f>SUM(C173*$D$13)</f>
        <v>0</v>
      </c>
      <c r="F173" s="112"/>
      <c r="G173" s="107">
        <f>SUM('[1]Maandelikse syfers'!D157:M157)</f>
        <v>43657.11</v>
      </c>
      <c r="H173" s="87">
        <v>8.5999999999999993E-2</v>
      </c>
      <c r="I173" s="96">
        <f>G173*$H$13</f>
        <v>3754.5114599999997</v>
      </c>
      <c r="J173" s="108"/>
      <c r="K173" s="109">
        <f>+C173*$C$208</f>
        <v>0</v>
      </c>
      <c r="L173" s="92"/>
      <c r="M173" s="95">
        <f>K173*$L$10</f>
        <v>0</v>
      </c>
      <c r="N173" s="108"/>
      <c r="O173" s="107">
        <f>+K173-G173</f>
        <v>-43657.11</v>
      </c>
      <c r="P173" s="92">
        <v>8.5999999999999993E-2</v>
      </c>
      <c r="Q173" s="94">
        <f>O173*$P$10</f>
        <v>-3754.5114599999997</v>
      </c>
      <c r="R173" s="108"/>
      <c r="S173" s="107">
        <f>+C173-G173</f>
        <v>-43657.11</v>
      </c>
      <c r="T173" s="92">
        <v>8.5999999999999993E-2</v>
      </c>
      <c r="U173" s="91">
        <f>S173*$T$10</f>
        <v>-3754.5114599999997</v>
      </c>
      <c r="V173" s="29"/>
      <c r="W173" s="26"/>
    </row>
    <row r="174" spans="1:23" ht="15" x14ac:dyDescent="0.2">
      <c r="A174" s="117" t="s">
        <v>140</v>
      </c>
      <c r="B174" s="117"/>
      <c r="C174" s="30">
        <f>+[1]Begroting!C175</f>
        <v>0</v>
      </c>
      <c r="D174" s="87"/>
      <c r="E174" s="90">
        <f>SUM(C174*$D$13)</f>
        <v>0</v>
      </c>
      <c r="F174" s="100"/>
      <c r="G174" s="52">
        <f>SUM('[1]Maandelikse syfers'!D158:M158)</f>
        <v>0</v>
      </c>
      <c r="H174" s="87"/>
      <c r="I174" s="96">
        <f>G174*$H$13</f>
        <v>0</v>
      </c>
      <c r="J174" s="99"/>
      <c r="K174" s="98">
        <f>+C174*$C$208</f>
        <v>0</v>
      </c>
      <c r="L174" s="92"/>
      <c r="M174" s="95">
        <f>K174*$L$10</f>
        <v>0</v>
      </c>
      <c r="N174" s="99"/>
      <c r="O174" s="52">
        <f>+K174-G174</f>
        <v>0</v>
      </c>
      <c r="P174" s="92">
        <v>8.5999999999999993E-2</v>
      </c>
      <c r="Q174" s="94">
        <f>O174*$P$10</f>
        <v>0</v>
      </c>
      <c r="R174" s="99"/>
      <c r="S174" s="52">
        <f>+C174-G174</f>
        <v>0</v>
      </c>
      <c r="T174" s="92"/>
      <c r="U174" s="91">
        <f>S174*$T$10</f>
        <v>0</v>
      </c>
      <c r="V174" s="29"/>
      <c r="W174" s="31"/>
    </row>
    <row r="175" spans="1:23" ht="15" x14ac:dyDescent="0.2">
      <c r="A175" s="45"/>
      <c r="B175" s="45"/>
      <c r="C175" s="2"/>
      <c r="D175" s="87"/>
      <c r="E175" s="90">
        <f>SUM(C175*$D$13)</f>
        <v>0</v>
      </c>
      <c r="F175" s="75"/>
      <c r="G175" s="3"/>
      <c r="H175" s="87"/>
      <c r="I175" s="96">
        <f>G175*$H$13</f>
        <v>0</v>
      </c>
      <c r="J175" s="92"/>
      <c r="K175" s="3"/>
      <c r="L175" s="92"/>
      <c r="M175" s="95">
        <f>K175*$L$10</f>
        <v>0</v>
      </c>
      <c r="N175" s="92"/>
      <c r="O175" s="3"/>
      <c r="P175" s="92">
        <v>8.5999999999999993E-2</v>
      </c>
      <c r="Q175" s="94">
        <f>O175*$P$10</f>
        <v>0</v>
      </c>
      <c r="R175" s="92"/>
      <c r="S175" s="3"/>
      <c r="T175" s="92"/>
      <c r="U175" s="91">
        <f>S175*$T$10</f>
        <v>0</v>
      </c>
      <c r="V175" s="29"/>
    </row>
    <row r="176" spans="1:23" ht="15.75" thickBot="1" x14ac:dyDescent="0.25">
      <c r="A176" s="60" t="s">
        <v>141</v>
      </c>
      <c r="B176" s="60"/>
      <c r="C176" s="61">
        <f>+C10-C81</f>
        <v>33807.640000000014</v>
      </c>
      <c r="D176" s="87">
        <v>8.5999999999999993E-2</v>
      </c>
      <c r="E176" s="90">
        <f>SUM(C176*$D$13)</f>
        <v>2907.4570400000011</v>
      </c>
      <c r="F176" s="97"/>
      <c r="G176" s="61">
        <f>+G10-G81</f>
        <v>24162.090000000084</v>
      </c>
      <c r="H176" s="87">
        <v>8.5999999999999993E-2</v>
      </c>
      <c r="I176" s="96">
        <f>G176*$H$13</f>
        <v>2077.9397400000071</v>
      </c>
      <c r="J176" s="93"/>
      <c r="K176" s="61">
        <f>+K10-K81</f>
        <v>28173.033333333267</v>
      </c>
      <c r="L176" s="92">
        <v>8.5999999999999993E-2</v>
      </c>
      <c r="M176" s="95">
        <f>K176*$L$10</f>
        <v>2422.8808666666609</v>
      </c>
      <c r="N176" s="93"/>
      <c r="O176" s="61">
        <f>+G176-K176</f>
        <v>-4010.9433333331835</v>
      </c>
      <c r="P176" s="92">
        <v>8.5999999999999993E-2</v>
      </c>
      <c r="Q176" s="94">
        <f>O176*$P$10</f>
        <v>-344.94112666665376</v>
      </c>
      <c r="R176" s="93"/>
      <c r="S176" s="61">
        <f>+S10-S81</f>
        <v>9645.5499999999884</v>
      </c>
      <c r="T176" s="92">
        <v>8.5999999999999993E-2</v>
      </c>
      <c r="U176" s="91">
        <f>S176*$T$10</f>
        <v>829.51729999999895</v>
      </c>
    </row>
    <row r="177" spans="1:24" ht="15.75" thickTop="1" x14ac:dyDescent="0.2">
      <c r="A177" s="60"/>
      <c r="B177" s="60"/>
      <c r="C177" s="53"/>
      <c r="D177" s="87">
        <v>8.5999999999999993E-2</v>
      </c>
      <c r="E177" s="90">
        <f>SUM(C177*$D$13)</f>
        <v>0</v>
      </c>
      <c r="F177" s="75"/>
      <c r="G177" s="62"/>
      <c r="H177" s="87">
        <v>8.5999999999999993E-2</v>
      </c>
      <c r="I177" s="96">
        <f>G177*$H$13</f>
        <v>0</v>
      </c>
      <c r="J177" s="92"/>
      <c r="L177" s="92"/>
      <c r="M177" s="95">
        <f>K177*$L$10</f>
        <v>0</v>
      </c>
      <c r="N177" s="92"/>
      <c r="P177" s="92"/>
      <c r="Q177" s="94">
        <f>O177*$P$10</f>
        <v>0</v>
      </c>
      <c r="R177" s="92"/>
      <c r="T177" s="92"/>
      <c r="U177" s="91">
        <f>S177*$T$10</f>
        <v>0</v>
      </c>
    </row>
    <row r="178" spans="1:24" ht="15.75" x14ac:dyDescent="0.25">
      <c r="A178" s="63" t="s">
        <v>142</v>
      </c>
      <c r="B178" s="63"/>
      <c r="C178" s="19">
        <f>SUM(C179:C188)</f>
        <v>0</v>
      </c>
      <c r="D178" s="87">
        <v>8.5999999999999993E-2</v>
      </c>
      <c r="E178" s="90">
        <f>SUM(C178*$D$13)</f>
        <v>0</v>
      </c>
      <c r="F178" s="75"/>
      <c r="G178" s="19">
        <f>SUM(G179:G188)</f>
        <v>4323.96</v>
      </c>
      <c r="H178" s="87">
        <v>8.5999999999999993E-2</v>
      </c>
      <c r="I178" s="96">
        <f>G178*$H$13</f>
        <v>371.86055999999996</v>
      </c>
      <c r="J178" s="92"/>
      <c r="K178" s="19">
        <f>SUM(K179:K188)</f>
        <v>0</v>
      </c>
      <c r="L178" s="92"/>
      <c r="M178" s="95">
        <f>K178*$L$10</f>
        <v>0</v>
      </c>
      <c r="N178" s="92"/>
      <c r="O178" s="19">
        <f>SUM(O179:O188)</f>
        <v>-4323.96</v>
      </c>
      <c r="P178" s="92">
        <v>8.5999999999999993E-2</v>
      </c>
      <c r="Q178" s="94">
        <f>O178*$P$10</f>
        <v>-371.86055999999996</v>
      </c>
      <c r="R178" s="92"/>
      <c r="S178" s="19">
        <f>SUM(S179:S188)</f>
        <v>-4323.96</v>
      </c>
      <c r="T178" s="92">
        <v>8.5999999999999993E-2</v>
      </c>
      <c r="U178" s="91">
        <f>S178*$T$10</f>
        <v>-371.86055999999996</v>
      </c>
      <c r="V178" s="29"/>
    </row>
    <row r="179" spans="1:24" ht="15" x14ac:dyDescent="0.2">
      <c r="A179" s="38" t="s">
        <v>143</v>
      </c>
      <c r="B179" s="38"/>
      <c r="C179" s="39">
        <f>+[1]Begroting!C180</f>
        <v>0</v>
      </c>
      <c r="D179" s="87"/>
      <c r="E179" s="90">
        <f>SUM(C179*$D$13)</f>
        <v>0</v>
      </c>
      <c r="F179" s="103"/>
      <c r="G179" s="116">
        <f>SUM('[1]Maandelikse syfers'!D164:M164)</f>
        <v>0</v>
      </c>
      <c r="H179" s="87"/>
      <c r="I179" s="96">
        <f>G179*$H$13</f>
        <v>0</v>
      </c>
      <c r="J179" s="102"/>
      <c r="K179" s="101">
        <f>+C179*$C$208</f>
        <v>0</v>
      </c>
      <c r="L179" s="92"/>
      <c r="M179" s="95">
        <f>K179*$L$10</f>
        <v>0</v>
      </c>
      <c r="N179" s="102"/>
      <c r="O179" s="115">
        <f>+K179-G179</f>
        <v>0</v>
      </c>
      <c r="P179" s="92"/>
      <c r="Q179" s="94">
        <f>O179*$P$10</f>
        <v>0</v>
      </c>
      <c r="R179" s="102"/>
      <c r="S179" s="115">
        <f>+C179-G179</f>
        <v>0</v>
      </c>
      <c r="T179" s="92"/>
      <c r="U179" s="91">
        <f>S179*$T$10</f>
        <v>0</v>
      </c>
      <c r="V179" s="29"/>
      <c r="W179" s="24"/>
    </row>
    <row r="180" spans="1:24" ht="15" x14ac:dyDescent="0.2">
      <c r="A180" s="45" t="s">
        <v>144</v>
      </c>
      <c r="B180" s="45"/>
      <c r="C180" s="25">
        <f>+[1]Begroting!C181</f>
        <v>0</v>
      </c>
      <c r="D180" s="87"/>
      <c r="E180" s="90">
        <f>SUM(C180*$D$13)</f>
        <v>0</v>
      </c>
      <c r="F180" s="112"/>
      <c r="G180" s="111">
        <f>SUM('[1]Maandelikse syfers'!D165:M165)</f>
        <v>0</v>
      </c>
      <c r="H180" s="87"/>
      <c r="I180" s="96">
        <f>G180*$H$13</f>
        <v>0</v>
      </c>
      <c r="J180" s="108"/>
      <c r="K180" s="109">
        <f>+C180*$C$208</f>
        <v>0</v>
      </c>
      <c r="L180" s="92"/>
      <c r="M180" s="95">
        <f>K180*$L$10</f>
        <v>0</v>
      </c>
      <c r="N180" s="108"/>
      <c r="O180" s="114">
        <f>+K180-G180</f>
        <v>0</v>
      </c>
      <c r="P180" s="92"/>
      <c r="Q180" s="94">
        <f>O180*$P$10</f>
        <v>0</v>
      </c>
      <c r="R180" s="108"/>
      <c r="S180" s="114">
        <f>+C180-G180</f>
        <v>0</v>
      </c>
      <c r="T180" s="92"/>
      <c r="U180" s="91">
        <f>S180*$T$10</f>
        <v>0</v>
      </c>
      <c r="V180" s="29"/>
      <c r="W180" s="26"/>
    </row>
    <row r="181" spans="1:24" ht="15" x14ac:dyDescent="0.2">
      <c r="A181" s="113" t="s">
        <v>145</v>
      </c>
      <c r="B181" s="113"/>
      <c r="C181" s="25">
        <f>+[1]Begroting!C182</f>
        <v>0</v>
      </c>
      <c r="D181" s="87"/>
      <c r="E181" s="90">
        <f>SUM(C181*$D$13)</f>
        <v>0</v>
      </c>
      <c r="F181" s="112"/>
      <c r="G181" s="111">
        <f>SUM('[1]Maandelikse syfers'!D166:M166)</f>
        <v>0</v>
      </c>
      <c r="H181" s="87"/>
      <c r="I181" s="96">
        <f>G181*$H$13</f>
        <v>0</v>
      </c>
      <c r="J181" s="108"/>
      <c r="K181" s="109">
        <f>+C181*$C$208</f>
        <v>0</v>
      </c>
      <c r="L181" s="92"/>
      <c r="M181" s="95">
        <f>K181*$L$10</f>
        <v>0</v>
      </c>
      <c r="N181" s="108"/>
      <c r="O181" s="107">
        <f>+K181-G181</f>
        <v>0</v>
      </c>
      <c r="P181" s="92"/>
      <c r="Q181" s="94">
        <f>O181*$P$10</f>
        <v>0</v>
      </c>
      <c r="R181" s="108"/>
      <c r="S181" s="107">
        <f>+C181-G181</f>
        <v>0</v>
      </c>
      <c r="T181" s="92"/>
      <c r="U181" s="91">
        <f>S181*$T$10</f>
        <v>0</v>
      </c>
      <c r="V181" s="29"/>
      <c r="W181" s="26"/>
    </row>
    <row r="182" spans="1:24" ht="15" x14ac:dyDescent="0.2">
      <c r="A182" s="38" t="s">
        <v>146</v>
      </c>
      <c r="B182" s="38"/>
      <c r="C182" s="25">
        <f>+[1]Begroting!C183</f>
        <v>0</v>
      </c>
      <c r="D182" s="87"/>
      <c r="E182" s="90">
        <f>SUM(C182*$D$13)</f>
        <v>0</v>
      </c>
      <c r="F182" s="112"/>
      <c r="G182" s="111">
        <f>SUM('[1]Maandelikse syfers'!D167:M167)</f>
        <v>0</v>
      </c>
      <c r="H182" s="87"/>
      <c r="I182" s="96">
        <f>G182*$H$13</f>
        <v>0</v>
      </c>
      <c r="J182" s="108"/>
      <c r="K182" s="109">
        <f>+C182*$C$208</f>
        <v>0</v>
      </c>
      <c r="L182" s="92"/>
      <c r="M182" s="95">
        <f>K182*$L$10</f>
        <v>0</v>
      </c>
      <c r="N182" s="108"/>
      <c r="O182" s="107">
        <f>+K182-G182</f>
        <v>0</v>
      </c>
      <c r="P182" s="92"/>
      <c r="Q182" s="94">
        <f>O182*$P$10</f>
        <v>0</v>
      </c>
      <c r="R182" s="108"/>
      <c r="S182" s="107">
        <f>+C182-G182</f>
        <v>0</v>
      </c>
      <c r="T182" s="92"/>
      <c r="U182" s="91">
        <f>S182*$T$10</f>
        <v>0</v>
      </c>
      <c r="V182" s="29"/>
      <c r="W182" s="26"/>
    </row>
    <row r="183" spans="1:24" ht="15" x14ac:dyDescent="0.2">
      <c r="A183" s="38" t="s">
        <v>147</v>
      </c>
      <c r="B183" s="38"/>
      <c r="C183" s="25">
        <f>+[1]Begroting!C184</f>
        <v>0</v>
      </c>
      <c r="D183" s="87"/>
      <c r="E183" s="90">
        <f>SUM(C183*$D$13)</f>
        <v>0</v>
      </c>
      <c r="F183" s="112"/>
      <c r="G183" s="111">
        <f>SUM('[1]Maandelikse syfers'!D168:M168)</f>
        <v>4323.96</v>
      </c>
      <c r="H183" s="87">
        <v>8.5999999999999993E-2</v>
      </c>
      <c r="I183" s="96">
        <f>G183*$H$13</f>
        <v>371.86055999999996</v>
      </c>
      <c r="J183" s="108"/>
      <c r="K183" s="109">
        <f>+C183*$C$208</f>
        <v>0</v>
      </c>
      <c r="L183" s="92"/>
      <c r="M183" s="95">
        <f>K183*$L$10</f>
        <v>0</v>
      </c>
      <c r="N183" s="108"/>
      <c r="O183" s="107">
        <f>+K183-G183</f>
        <v>-4323.96</v>
      </c>
      <c r="P183" s="92">
        <v>8.5999999999999993E-2</v>
      </c>
      <c r="Q183" s="94">
        <f>O183*$P$10</f>
        <v>-371.86055999999996</v>
      </c>
      <c r="R183" s="108"/>
      <c r="S183" s="107">
        <f>+C183-G183</f>
        <v>-4323.96</v>
      </c>
      <c r="T183" s="92">
        <v>8.5999999999999993E-2</v>
      </c>
      <c r="U183" s="91">
        <f>S183*$T$10</f>
        <v>-371.86055999999996</v>
      </c>
      <c r="V183" s="29"/>
      <c r="W183" s="26"/>
    </row>
    <row r="184" spans="1:24" ht="15" x14ac:dyDescent="0.2">
      <c r="A184" s="38" t="s">
        <v>148</v>
      </c>
      <c r="B184" s="38"/>
      <c r="C184" s="25">
        <f>+[1]Begroting!C185</f>
        <v>0</v>
      </c>
      <c r="D184" s="87"/>
      <c r="E184" s="90">
        <f>SUM(C184*$D$13)</f>
        <v>0</v>
      </c>
      <c r="F184" s="112"/>
      <c r="G184" s="111">
        <f>SUM('[1]Maandelikse syfers'!D169:M169)</f>
        <v>0</v>
      </c>
      <c r="H184" s="87"/>
      <c r="I184" s="96">
        <f>G184*$H$13</f>
        <v>0</v>
      </c>
      <c r="J184" s="108"/>
      <c r="K184" s="109">
        <f>+C184*$C$208</f>
        <v>0</v>
      </c>
      <c r="L184" s="92"/>
      <c r="M184" s="95">
        <f>K184*$L$10</f>
        <v>0</v>
      </c>
      <c r="N184" s="108"/>
      <c r="O184" s="107">
        <f>+K184-G184</f>
        <v>0</v>
      </c>
      <c r="P184" s="92"/>
      <c r="Q184" s="94">
        <f>O184*$P$10</f>
        <v>0</v>
      </c>
      <c r="R184" s="108"/>
      <c r="S184" s="107">
        <f>+C184-G184</f>
        <v>0</v>
      </c>
      <c r="T184" s="92"/>
      <c r="U184" s="91">
        <f>S184*$T$10</f>
        <v>0</v>
      </c>
      <c r="V184" s="29"/>
      <c r="W184" s="26"/>
    </row>
    <row r="185" spans="1:24" ht="15" x14ac:dyDescent="0.2">
      <c r="A185" s="38" t="s">
        <v>149</v>
      </c>
      <c r="B185" s="38"/>
      <c r="C185" s="25">
        <f>+[1]Begroting!C186</f>
        <v>0</v>
      </c>
      <c r="D185" s="87"/>
      <c r="E185" s="90">
        <f>SUM(C185*$D$13)</f>
        <v>0</v>
      </c>
      <c r="F185" s="112"/>
      <c r="G185" s="111">
        <f>SUM('[1]Maandelikse syfers'!D170:M170)</f>
        <v>0</v>
      </c>
      <c r="H185" s="87"/>
      <c r="I185" s="96">
        <f>G185*$H$13</f>
        <v>0</v>
      </c>
      <c r="J185" s="108"/>
      <c r="K185" s="109">
        <f>+C185*$C$208</f>
        <v>0</v>
      </c>
      <c r="L185" s="92"/>
      <c r="M185" s="95">
        <f>K185*$L$10</f>
        <v>0</v>
      </c>
      <c r="N185" s="108"/>
      <c r="O185" s="107">
        <f>+K185-G185</f>
        <v>0</v>
      </c>
      <c r="P185" s="92"/>
      <c r="Q185" s="94">
        <f>O185*$P$10</f>
        <v>0</v>
      </c>
      <c r="R185" s="108"/>
      <c r="S185" s="107">
        <f>+C185-G185</f>
        <v>0</v>
      </c>
      <c r="T185" s="92"/>
      <c r="U185" s="91">
        <f>S185*$T$10</f>
        <v>0</v>
      </c>
      <c r="V185" s="29"/>
      <c r="W185" s="26"/>
    </row>
    <row r="186" spans="1:24" ht="15" x14ac:dyDescent="0.2">
      <c r="A186" s="38" t="s">
        <v>150</v>
      </c>
      <c r="B186" s="38"/>
      <c r="C186" s="25">
        <f>+[1]Begroting!C187</f>
        <v>0</v>
      </c>
      <c r="D186" s="87"/>
      <c r="E186" s="90">
        <f>SUM(C186*$D$13)</f>
        <v>0</v>
      </c>
      <c r="F186" s="112"/>
      <c r="G186" s="111">
        <f>SUM('[1]Maandelikse syfers'!D171:M171)</f>
        <v>0</v>
      </c>
      <c r="H186" s="87"/>
      <c r="I186" s="96">
        <f>G186*$H$13</f>
        <v>0</v>
      </c>
      <c r="J186" s="108"/>
      <c r="K186" s="109">
        <f>+C186*$C$208</f>
        <v>0</v>
      </c>
      <c r="L186" s="92"/>
      <c r="M186" s="95">
        <f>K186*$L$10</f>
        <v>0</v>
      </c>
      <c r="N186" s="108"/>
      <c r="O186" s="107">
        <f>+K186-G186</f>
        <v>0</v>
      </c>
      <c r="P186" s="92"/>
      <c r="Q186" s="94">
        <f>O186*$P$10</f>
        <v>0</v>
      </c>
      <c r="R186" s="108"/>
      <c r="S186" s="107">
        <f>+C186-G186</f>
        <v>0</v>
      </c>
      <c r="T186" s="92"/>
      <c r="U186" s="91">
        <f>S186*$T$10</f>
        <v>0</v>
      </c>
      <c r="V186" s="29"/>
      <c r="W186" s="26"/>
    </row>
    <row r="187" spans="1:24" ht="15" x14ac:dyDescent="0.2">
      <c r="A187" s="38" t="s">
        <v>151</v>
      </c>
      <c r="B187" s="38"/>
      <c r="C187" s="25">
        <f>+[1]Begroting!C188</f>
        <v>0</v>
      </c>
      <c r="D187" s="87"/>
      <c r="E187" s="90">
        <f>SUM(C187*$D$13)</f>
        <v>0</v>
      </c>
      <c r="F187" s="112"/>
      <c r="G187" s="111">
        <f>SUM('[1]Maandelikse syfers'!D172:M172)</f>
        <v>0</v>
      </c>
      <c r="H187" s="87"/>
      <c r="I187" s="96">
        <f>G187*$H$13</f>
        <v>0</v>
      </c>
      <c r="J187" s="108"/>
      <c r="K187" s="109">
        <f>+C187*$C$208</f>
        <v>0</v>
      </c>
      <c r="L187" s="92"/>
      <c r="M187" s="95">
        <f>K187*$L$10</f>
        <v>0</v>
      </c>
      <c r="N187" s="108"/>
      <c r="O187" s="107">
        <f>+K187-G187</f>
        <v>0</v>
      </c>
      <c r="P187" s="92"/>
      <c r="Q187" s="94">
        <f>O187*$P$10</f>
        <v>0</v>
      </c>
      <c r="R187" s="108"/>
      <c r="S187" s="107">
        <f>+C187-G187</f>
        <v>0</v>
      </c>
      <c r="T187" s="92"/>
      <c r="U187" s="91">
        <f>S187*$T$10</f>
        <v>0</v>
      </c>
      <c r="V187" s="29"/>
      <c r="W187" s="26"/>
    </row>
    <row r="188" spans="1:24" ht="15" x14ac:dyDescent="0.2">
      <c r="A188" s="38" t="s">
        <v>152</v>
      </c>
      <c r="B188" s="38"/>
      <c r="C188" s="30">
        <f>+[1]Begroting!C189</f>
        <v>0</v>
      </c>
      <c r="D188" s="87"/>
      <c r="E188" s="90">
        <f>SUM(C188*$D$13)</f>
        <v>0</v>
      </c>
      <c r="F188" s="100"/>
      <c r="G188" s="110">
        <f>SUM('[1]Maandelikse syfers'!D173:M173)</f>
        <v>0</v>
      </c>
      <c r="H188" s="87"/>
      <c r="I188" s="96">
        <f>G188*$H$13</f>
        <v>0</v>
      </c>
      <c r="J188" s="108"/>
      <c r="K188" s="109">
        <f>+C188*$C$208</f>
        <v>0</v>
      </c>
      <c r="L188" s="92"/>
      <c r="M188" s="95">
        <f>K188*$L$10</f>
        <v>0</v>
      </c>
      <c r="N188" s="108"/>
      <c r="O188" s="107">
        <f>+K188-G188</f>
        <v>0</v>
      </c>
      <c r="P188" s="92"/>
      <c r="Q188" s="94">
        <f>O188*$P$10</f>
        <v>0</v>
      </c>
      <c r="R188" s="108"/>
      <c r="S188" s="107">
        <f>+C188-G188</f>
        <v>0</v>
      </c>
      <c r="T188" s="92"/>
      <c r="U188" s="91">
        <f>S188*$T$10</f>
        <v>0</v>
      </c>
      <c r="V188" s="29"/>
      <c r="W188" s="31"/>
    </row>
    <row r="189" spans="1:24" ht="15" x14ac:dyDescent="0.2">
      <c r="A189" s="38"/>
      <c r="B189" s="38"/>
      <c r="C189" s="53"/>
      <c r="D189" s="87">
        <v>8.5999999999999993E-2</v>
      </c>
      <c r="E189" s="90">
        <f>SUM(C189*$D$13)</f>
        <v>0</v>
      </c>
      <c r="F189" s="97"/>
      <c r="G189" s="43"/>
      <c r="H189" s="87"/>
      <c r="I189" s="96">
        <f>G189*$H$13</f>
        <v>0</v>
      </c>
      <c r="J189" s="93"/>
      <c r="K189" s="43"/>
      <c r="L189" s="92"/>
      <c r="M189" s="95">
        <f>K189*$L$10</f>
        <v>0</v>
      </c>
      <c r="N189" s="93"/>
      <c r="O189" s="43"/>
      <c r="P189" s="92"/>
      <c r="Q189" s="94">
        <f>O189*$P$10</f>
        <v>0</v>
      </c>
      <c r="R189" s="93"/>
      <c r="S189" s="43"/>
      <c r="T189" s="92"/>
      <c r="U189" s="91">
        <f>S189*$T$10</f>
        <v>0</v>
      </c>
      <c r="V189" s="29"/>
    </row>
    <row r="190" spans="1:24" ht="16.5" thickBot="1" x14ac:dyDescent="0.3">
      <c r="A190" s="106" t="s">
        <v>153</v>
      </c>
      <c r="B190" s="106"/>
      <c r="C190" s="64">
        <f>+C176-C178</f>
        <v>33807.640000000014</v>
      </c>
      <c r="D190" s="87">
        <v>8.5999999999999993E-2</v>
      </c>
      <c r="E190" s="90">
        <f>SUM(C190*$D$13)</f>
        <v>2907.4570400000011</v>
      </c>
      <c r="F190" s="97"/>
      <c r="G190" s="64">
        <f>+G176-G178</f>
        <v>19838.130000000085</v>
      </c>
      <c r="H190" s="87">
        <v>8.5999999999999993E-2</v>
      </c>
      <c r="I190" s="96">
        <f>G190*$H$13</f>
        <v>1706.0791800000072</v>
      </c>
      <c r="J190" s="93"/>
      <c r="K190" s="64">
        <f>+K176-K178</f>
        <v>28173.033333333267</v>
      </c>
      <c r="L190" s="92">
        <v>8.5999999999999993E-2</v>
      </c>
      <c r="M190" s="95">
        <f>K190*$L$10</f>
        <v>2422.8808666666609</v>
      </c>
      <c r="N190" s="93"/>
      <c r="O190" s="64">
        <f>+G190-K190</f>
        <v>-8334.9033333331827</v>
      </c>
      <c r="P190" s="92">
        <v>8.5999999999999993E-2</v>
      </c>
      <c r="Q190" s="94">
        <f>O190*$P$10</f>
        <v>-716.80168666665361</v>
      </c>
      <c r="R190" s="93"/>
      <c r="S190" s="64">
        <f>+S176-S178</f>
        <v>13969.509999999987</v>
      </c>
      <c r="T190" s="92">
        <v>8.5999999999999993E-2</v>
      </c>
      <c r="U190" s="91">
        <f>S190*$T$10</f>
        <v>1201.3778599999989</v>
      </c>
      <c r="V190" s="29"/>
    </row>
    <row r="191" spans="1:24" ht="15.75" thickTop="1" x14ac:dyDescent="0.2">
      <c r="A191" s="40"/>
      <c r="B191" s="40"/>
      <c r="C191" s="59"/>
      <c r="D191" s="87"/>
      <c r="E191" s="90">
        <f>SUM(C191*$D$13)</f>
        <v>0</v>
      </c>
      <c r="F191" s="75"/>
      <c r="G191" s="62"/>
      <c r="H191" s="87"/>
      <c r="I191" s="96">
        <f>G191*$H$13</f>
        <v>0</v>
      </c>
      <c r="J191" s="92"/>
      <c r="K191" s="3"/>
      <c r="L191" s="92"/>
      <c r="M191" s="95">
        <f>K191*$L$10</f>
        <v>0</v>
      </c>
      <c r="N191" s="92"/>
      <c r="O191" s="62"/>
      <c r="P191" s="92"/>
      <c r="Q191" s="94">
        <f>O191*$P$10</f>
        <v>0</v>
      </c>
      <c r="R191" s="92"/>
      <c r="S191" s="62"/>
      <c r="T191" s="92"/>
      <c r="U191" s="91">
        <f>S191*$T$10</f>
        <v>0</v>
      </c>
      <c r="V191" s="29"/>
    </row>
    <row r="192" spans="1:24" s="40" customFormat="1" ht="15" x14ac:dyDescent="0.2">
      <c r="A192" s="65" t="str">
        <f>+[1]Budget!B196</f>
        <v>LOTTO PROJECT    :</v>
      </c>
      <c r="B192" s="65"/>
      <c r="C192" s="66">
        <f>SUM(C193:C194)</f>
        <v>0</v>
      </c>
      <c r="D192" s="87"/>
      <c r="E192" s="90">
        <f>SUM(C192*$D$13)</f>
        <v>0</v>
      </c>
      <c r="F192" s="75"/>
      <c r="G192" s="66">
        <f>SUM(G193:G194)</f>
        <v>0</v>
      </c>
      <c r="H192" s="87"/>
      <c r="I192" s="96">
        <f>G192*$H$13</f>
        <v>0</v>
      </c>
      <c r="J192" s="92"/>
      <c r="K192" s="66">
        <f>SUM(K193:K194)</f>
        <v>0</v>
      </c>
      <c r="L192" s="92"/>
      <c r="M192" s="95">
        <f>K192*$L$10</f>
        <v>0</v>
      </c>
      <c r="N192" s="92"/>
      <c r="O192" s="66">
        <f>SUM(O193:O194)</f>
        <v>0</v>
      </c>
      <c r="P192" s="92"/>
      <c r="Q192" s="94">
        <f>O192*$P$10</f>
        <v>0</v>
      </c>
      <c r="R192" s="92"/>
      <c r="S192" s="66">
        <f>SUM(S193:S194)</f>
        <v>0</v>
      </c>
      <c r="T192" s="92"/>
      <c r="U192" s="91">
        <f>S192*$T$10</f>
        <v>0</v>
      </c>
      <c r="V192" s="67"/>
      <c r="W192" s="67"/>
      <c r="X192" s="68"/>
    </row>
    <row r="193" spans="1:24" s="40" customFormat="1" ht="15" x14ac:dyDescent="0.2">
      <c r="A193" s="40" t="s">
        <v>154</v>
      </c>
      <c r="C193" s="69">
        <f>+[1]Begroting!C197</f>
        <v>0</v>
      </c>
      <c r="D193" s="87"/>
      <c r="E193" s="90">
        <f>SUM(C193*$D$13)</f>
        <v>0</v>
      </c>
      <c r="F193" s="97"/>
      <c r="G193" s="53">
        <f>SUM('[1]Maandelikse syfers'!D178:M178)</f>
        <v>0</v>
      </c>
      <c r="H193" s="87"/>
      <c r="I193" s="96">
        <f>G193*$H$13</f>
        <v>0</v>
      </c>
      <c r="J193" s="93"/>
      <c r="K193" s="53">
        <f>+C193*$C$208</f>
        <v>0</v>
      </c>
      <c r="L193" s="92"/>
      <c r="M193" s="95">
        <f>K193*$L$10</f>
        <v>0</v>
      </c>
      <c r="N193" s="93"/>
      <c r="O193" s="53">
        <f>+K193-G193</f>
        <v>0</v>
      </c>
      <c r="P193" s="92"/>
      <c r="Q193" s="94">
        <f>O193*$P$10</f>
        <v>0</v>
      </c>
      <c r="R193" s="102"/>
      <c r="S193" s="101">
        <f>+C193-G193</f>
        <v>0</v>
      </c>
      <c r="T193" s="92"/>
      <c r="U193" s="91">
        <f>S193*$T$10</f>
        <v>0</v>
      </c>
      <c r="V193" s="2"/>
      <c r="W193" s="39"/>
      <c r="X193" s="68"/>
    </row>
    <row r="194" spans="1:24" s="40" customFormat="1" ht="15" x14ac:dyDescent="0.2">
      <c r="A194" s="40" t="s">
        <v>155</v>
      </c>
      <c r="C194" s="70">
        <f>+[1]Begroting!C198</f>
        <v>0</v>
      </c>
      <c r="D194" s="87"/>
      <c r="E194" s="90">
        <f>SUM(C194*$D$13)</f>
        <v>0</v>
      </c>
      <c r="F194" s="105"/>
      <c r="G194" s="11">
        <f>SUM('[1]Maandelikse syfers'!D179:M179)</f>
        <v>0</v>
      </c>
      <c r="H194" s="87"/>
      <c r="I194" s="96">
        <f>G194*$H$13</f>
        <v>0</v>
      </c>
      <c r="J194" s="104"/>
      <c r="K194" s="11">
        <f>+C194*$C$208</f>
        <v>0</v>
      </c>
      <c r="L194" s="92"/>
      <c r="M194" s="95">
        <f>K194*$L$10</f>
        <v>0</v>
      </c>
      <c r="N194" s="104"/>
      <c r="O194" s="11">
        <f>+K194-G194</f>
        <v>0</v>
      </c>
      <c r="P194" s="92"/>
      <c r="Q194" s="94">
        <f>O194*$P$10</f>
        <v>0</v>
      </c>
      <c r="R194" s="99"/>
      <c r="S194" s="98">
        <f>+C194-G194</f>
        <v>0</v>
      </c>
      <c r="T194" s="92"/>
      <c r="U194" s="91">
        <f>S194*$T$10</f>
        <v>0</v>
      </c>
      <c r="V194" s="2"/>
      <c r="W194" s="30"/>
      <c r="X194" s="68"/>
    </row>
    <row r="195" spans="1:24" s="40" customFormat="1" ht="15" x14ac:dyDescent="0.2">
      <c r="C195" s="68"/>
      <c r="D195" s="87"/>
      <c r="E195" s="90">
        <f>SUM(C195*$D$13)</f>
        <v>0</v>
      </c>
      <c r="F195" s="75"/>
      <c r="G195" s="68"/>
      <c r="H195" s="87"/>
      <c r="I195" s="96">
        <f>G195*$H$13</f>
        <v>0</v>
      </c>
      <c r="J195" s="92"/>
      <c r="K195" s="68"/>
      <c r="L195" s="92"/>
      <c r="M195" s="95">
        <f>K195*$L$10</f>
        <v>0</v>
      </c>
      <c r="N195" s="92"/>
      <c r="O195" s="68"/>
      <c r="P195" s="92"/>
      <c r="Q195" s="94">
        <f>O195*$P$10</f>
        <v>0</v>
      </c>
      <c r="R195" s="92"/>
      <c r="S195" s="68"/>
      <c r="T195" s="92"/>
      <c r="U195" s="91">
        <f>S195*$T$10</f>
        <v>0</v>
      </c>
      <c r="V195" s="2"/>
      <c r="W195" s="2"/>
      <c r="X195" s="68"/>
    </row>
    <row r="196" spans="1:24" s="40" customFormat="1" ht="15" x14ac:dyDescent="0.2">
      <c r="A196" s="65" t="str">
        <f>+[1]Budget!B200</f>
        <v>LOTTO PROJECT    :</v>
      </c>
      <c r="B196" s="65"/>
      <c r="C196" s="66">
        <f>SUM(C197:C198)</f>
        <v>0</v>
      </c>
      <c r="D196" s="87"/>
      <c r="E196" s="90">
        <f>SUM(C196*$D$13)</f>
        <v>0</v>
      </c>
      <c r="F196" s="75"/>
      <c r="G196" s="66">
        <f>SUM(G197:G198)</f>
        <v>0</v>
      </c>
      <c r="H196" s="87"/>
      <c r="I196" s="96">
        <f>G196*$H$13</f>
        <v>0</v>
      </c>
      <c r="J196" s="92"/>
      <c r="K196" s="66">
        <f>SUM(K197:K198)</f>
        <v>0</v>
      </c>
      <c r="L196" s="92"/>
      <c r="M196" s="95">
        <f>K196*$L$10</f>
        <v>0</v>
      </c>
      <c r="N196" s="92"/>
      <c r="O196" s="66">
        <f>SUM(O197:O198)</f>
        <v>0</v>
      </c>
      <c r="P196" s="92"/>
      <c r="Q196" s="94">
        <f>O196*$P$10</f>
        <v>0</v>
      </c>
      <c r="R196" s="92"/>
      <c r="S196" s="66">
        <f>SUM(S197:S198)</f>
        <v>0</v>
      </c>
      <c r="T196" s="92"/>
      <c r="U196" s="91">
        <f>S196*$T$10</f>
        <v>0</v>
      </c>
      <c r="V196" s="2"/>
      <c r="W196" s="2"/>
      <c r="X196" s="68"/>
    </row>
    <row r="197" spans="1:24" s="40" customFormat="1" ht="15" x14ac:dyDescent="0.2">
      <c r="A197" s="40" t="s">
        <v>154</v>
      </c>
      <c r="C197" s="39">
        <f>+[1]Begroting!C201</f>
        <v>0</v>
      </c>
      <c r="D197" s="87"/>
      <c r="E197" s="90">
        <f>SUM(C197*$D$13)</f>
        <v>0</v>
      </c>
      <c r="F197" s="103"/>
      <c r="G197" s="101">
        <f>SUM('[1]Maandelikse syfers'!D182:M182)</f>
        <v>0</v>
      </c>
      <c r="H197" s="87"/>
      <c r="I197" s="96">
        <f>G197*$H$13</f>
        <v>0</v>
      </c>
      <c r="J197" s="102"/>
      <c r="K197" s="101">
        <f>+C197*$C$208</f>
        <v>0</v>
      </c>
      <c r="L197" s="92"/>
      <c r="M197" s="95">
        <f>K197*$L$10</f>
        <v>0</v>
      </c>
      <c r="N197" s="102"/>
      <c r="O197" s="101">
        <f>+K197-G197</f>
        <v>0</v>
      </c>
      <c r="P197" s="92"/>
      <c r="Q197" s="94">
        <f>O197*$P$10</f>
        <v>0</v>
      </c>
      <c r="R197" s="102"/>
      <c r="S197" s="101">
        <f>+C197-G197</f>
        <v>0</v>
      </c>
      <c r="T197" s="92"/>
      <c r="U197" s="91">
        <f>S197*$T$10</f>
        <v>0</v>
      </c>
      <c r="V197" s="2"/>
      <c r="W197" s="39"/>
      <c r="X197" s="68"/>
    </row>
    <row r="198" spans="1:24" s="40" customFormat="1" ht="15" x14ac:dyDescent="0.2">
      <c r="A198" s="40" t="s">
        <v>155</v>
      </c>
      <c r="C198" s="30">
        <f>+[1]Begroting!C202</f>
        <v>0</v>
      </c>
      <c r="D198" s="87"/>
      <c r="E198" s="90">
        <f>SUM(C198*$D$13)</f>
        <v>0</v>
      </c>
      <c r="F198" s="100"/>
      <c r="G198" s="98">
        <f>SUM('[1]Maandelikse syfers'!D183:M183)</f>
        <v>0</v>
      </c>
      <c r="H198" s="87"/>
      <c r="I198" s="96">
        <f>G198*$H$13</f>
        <v>0</v>
      </c>
      <c r="J198" s="99"/>
      <c r="K198" s="98">
        <f>+C198*$C$208</f>
        <v>0</v>
      </c>
      <c r="L198" s="92"/>
      <c r="M198" s="95">
        <f>K198*$L$10</f>
        <v>0</v>
      </c>
      <c r="N198" s="99"/>
      <c r="O198" s="98">
        <f>+K198-G198</f>
        <v>0</v>
      </c>
      <c r="P198" s="92"/>
      <c r="Q198" s="94">
        <f>O198*$P$10</f>
        <v>0</v>
      </c>
      <c r="R198" s="99"/>
      <c r="S198" s="98">
        <f>+C198-G198</f>
        <v>0</v>
      </c>
      <c r="T198" s="92"/>
      <c r="U198" s="91">
        <f>S198*$T$10</f>
        <v>0</v>
      </c>
      <c r="V198" s="2"/>
      <c r="W198" s="30"/>
      <c r="X198" s="68"/>
    </row>
    <row r="199" spans="1:24" s="40" customFormat="1" ht="15" x14ac:dyDescent="0.2">
      <c r="C199" s="68"/>
      <c r="D199" s="87"/>
      <c r="E199" s="90">
        <f>SUM(C199*$D$13)</f>
        <v>0</v>
      </c>
      <c r="F199" s="75"/>
      <c r="G199" s="68"/>
      <c r="H199" s="87"/>
      <c r="I199" s="96">
        <f>G199*$H$13</f>
        <v>0</v>
      </c>
      <c r="J199" s="92"/>
      <c r="K199" s="68"/>
      <c r="L199" s="92"/>
      <c r="M199" s="95">
        <f>K199*$L$10</f>
        <v>0</v>
      </c>
      <c r="N199" s="92"/>
      <c r="O199" s="68"/>
      <c r="P199" s="92"/>
      <c r="Q199" s="94">
        <f>O199*$P$10</f>
        <v>0</v>
      </c>
      <c r="R199" s="92"/>
      <c r="S199" s="68"/>
      <c r="T199" s="92"/>
      <c r="U199" s="91">
        <f>S199*$T$10</f>
        <v>0</v>
      </c>
      <c r="V199" s="2"/>
      <c r="W199" s="2"/>
      <c r="X199" s="68"/>
    </row>
    <row r="200" spans="1:24" s="40" customFormat="1" ht="15" x14ac:dyDescent="0.2">
      <c r="A200" s="65" t="str">
        <f>+[1]Budget!B204</f>
        <v>LOTTO PROJECT    :</v>
      </c>
      <c r="B200" s="65"/>
      <c r="C200" s="66">
        <f>SUM(C201:C202)</f>
        <v>0</v>
      </c>
      <c r="D200" s="87"/>
      <c r="E200" s="90">
        <f>SUM(C200*$D$13)</f>
        <v>0</v>
      </c>
      <c r="F200" s="75"/>
      <c r="G200" s="66">
        <f>SUM(G201:G202)</f>
        <v>0</v>
      </c>
      <c r="H200" s="87"/>
      <c r="I200" s="96">
        <f>G200*$H$13</f>
        <v>0</v>
      </c>
      <c r="J200" s="92"/>
      <c r="K200" s="66">
        <f>SUM(K201:K202)</f>
        <v>0</v>
      </c>
      <c r="L200" s="92"/>
      <c r="M200" s="95">
        <f>K200*$L$10</f>
        <v>0</v>
      </c>
      <c r="N200" s="92"/>
      <c r="O200" s="66">
        <f>SUM(O201:O202)</f>
        <v>0</v>
      </c>
      <c r="P200" s="92"/>
      <c r="Q200" s="94">
        <f>O200*$P$10</f>
        <v>0</v>
      </c>
      <c r="R200" s="92"/>
      <c r="S200" s="66">
        <f>SUM(S201:S202)</f>
        <v>0</v>
      </c>
      <c r="T200" s="92"/>
      <c r="U200" s="91">
        <f>S200*$T$10</f>
        <v>0</v>
      </c>
      <c r="V200" s="2"/>
      <c r="W200" s="2"/>
      <c r="X200" s="68"/>
    </row>
    <row r="201" spans="1:24" s="40" customFormat="1" ht="15" x14ac:dyDescent="0.2">
      <c r="A201" s="40" t="s">
        <v>154</v>
      </c>
      <c r="C201" s="39">
        <f>+[1]Begroting!C205</f>
        <v>0</v>
      </c>
      <c r="D201" s="87"/>
      <c r="E201" s="90">
        <f>SUM(C201*$D$13)</f>
        <v>0</v>
      </c>
      <c r="F201" s="103"/>
      <c r="G201" s="101">
        <f>SUM('[1]Maandelikse syfers'!D186:M186)</f>
        <v>0</v>
      </c>
      <c r="H201" s="87"/>
      <c r="I201" s="96">
        <f>G201*$H$13</f>
        <v>0</v>
      </c>
      <c r="J201" s="102"/>
      <c r="K201" s="101">
        <f>+C201*$C$208</f>
        <v>0</v>
      </c>
      <c r="L201" s="92"/>
      <c r="M201" s="95">
        <f>K201*$L$10</f>
        <v>0</v>
      </c>
      <c r="N201" s="102"/>
      <c r="O201" s="101">
        <f>+K201-G201</f>
        <v>0</v>
      </c>
      <c r="P201" s="92"/>
      <c r="Q201" s="94">
        <f>O201*$P$10</f>
        <v>0</v>
      </c>
      <c r="R201" s="102"/>
      <c r="S201" s="101">
        <f>+C201-G201</f>
        <v>0</v>
      </c>
      <c r="T201" s="92"/>
      <c r="U201" s="91">
        <f>S201*$T$10</f>
        <v>0</v>
      </c>
      <c r="V201" s="2"/>
      <c r="W201" s="39"/>
      <c r="X201" s="68"/>
    </row>
    <row r="202" spans="1:24" s="40" customFormat="1" ht="15" x14ac:dyDescent="0.2">
      <c r="A202" s="40" t="s">
        <v>155</v>
      </c>
      <c r="C202" s="30">
        <f>+[1]Begroting!C206</f>
        <v>0</v>
      </c>
      <c r="D202" s="87"/>
      <c r="E202" s="90">
        <f>SUM(C202*$D$13)</f>
        <v>0</v>
      </c>
      <c r="F202" s="100"/>
      <c r="G202" s="98">
        <f>SUM('[1]Maandelikse syfers'!D187:M187)</f>
        <v>0</v>
      </c>
      <c r="H202" s="87"/>
      <c r="I202" s="96">
        <f>G202*$H$13</f>
        <v>0</v>
      </c>
      <c r="J202" s="99"/>
      <c r="K202" s="98">
        <f>+C202*$C$208</f>
        <v>0</v>
      </c>
      <c r="L202" s="92"/>
      <c r="M202" s="95">
        <f>K202*$L$10</f>
        <v>0</v>
      </c>
      <c r="N202" s="99"/>
      <c r="O202" s="98">
        <f>+K202-G202</f>
        <v>0</v>
      </c>
      <c r="P202" s="92"/>
      <c r="Q202" s="94">
        <f>O202*$P$10</f>
        <v>0</v>
      </c>
      <c r="R202" s="99"/>
      <c r="S202" s="98">
        <f>+C202-G202</f>
        <v>0</v>
      </c>
      <c r="T202" s="92"/>
      <c r="U202" s="91">
        <f>S202*$T$10</f>
        <v>0</v>
      </c>
      <c r="V202" s="2"/>
      <c r="W202" s="30"/>
      <c r="X202" s="68"/>
    </row>
    <row r="203" spans="1:24" s="40" customFormat="1" ht="15" x14ac:dyDescent="0.2">
      <c r="C203" s="68"/>
      <c r="D203" s="87">
        <v>8.5999999999999993E-2</v>
      </c>
      <c r="E203" s="90">
        <f>SUM(C203*$D$13)</f>
        <v>0</v>
      </c>
      <c r="F203" s="75"/>
      <c r="G203" s="68"/>
      <c r="H203" s="87"/>
      <c r="I203" s="96">
        <f>G203*$H$13</f>
        <v>0</v>
      </c>
      <c r="J203" s="92"/>
      <c r="K203" s="68"/>
      <c r="L203" s="92"/>
      <c r="M203" s="95">
        <f>K203*$L$10</f>
        <v>0</v>
      </c>
      <c r="N203" s="92"/>
      <c r="O203" s="68"/>
      <c r="P203" s="92"/>
      <c r="Q203" s="94">
        <f>O203*$P$10</f>
        <v>0</v>
      </c>
      <c r="R203" s="92"/>
      <c r="S203" s="68"/>
      <c r="T203" s="92"/>
      <c r="U203" s="91">
        <f>S203*$T$10</f>
        <v>0</v>
      </c>
      <c r="V203" s="2"/>
      <c r="W203" s="2"/>
      <c r="X203" s="68"/>
    </row>
    <row r="204" spans="1:24" s="40" customFormat="1" ht="15.75" thickBot="1" x14ac:dyDescent="0.25">
      <c r="A204" s="60" t="s">
        <v>156</v>
      </c>
      <c r="B204" s="60"/>
      <c r="C204" s="71">
        <f>+C190+C192+C196+C200</f>
        <v>33807.640000000014</v>
      </c>
      <c r="D204" s="87">
        <v>8.5999999999999993E-2</v>
      </c>
      <c r="E204" s="90">
        <f>SUM(C204*$D$13)</f>
        <v>2907.4570400000011</v>
      </c>
      <c r="F204" s="97"/>
      <c r="G204" s="71">
        <f>+G190+G192+G196+G200</f>
        <v>19838.130000000085</v>
      </c>
      <c r="H204" s="87">
        <v>8.5999999999999993E-2</v>
      </c>
      <c r="I204" s="96">
        <f>G204*$H$13</f>
        <v>1706.0791800000072</v>
      </c>
      <c r="J204" s="93"/>
      <c r="K204" s="71">
        <f>+K190+K192+K196+K200</f>
        <v>28173.033333333267</v>
      </c>
      <c r="L204" s="92">
        <v>8.5999999999999993E-2</v>
      </c>
      <c r="M204" s="95">
        <f>K204*$L$10</f>
        <v>2422.8808666666609</v>
      </c>
      <c r="N204" s="93"/>
      <c r="O204" s="71">
        <f>+O190+O192+O196+O200</f>
        <v>-8334.9033333331827</v>
      </c>
      <c r="P204" s="92">
        <v>8.5999999999999993E-2</v>
      </c>
      <c r="Q204" s="94">
        <f>O204*$P$10</f>
        <v>-716.80168666665361</v>
      </c>
      <c r="R204" s="93"/>
      <c r="S204" s="71">
        <f>+S190+S192+S196+S200</f>
        <v>13969.509999999987</v>
      </c>
      <c r="T204" s="92">
        <v>8.5999999999999993E-2</v>
      </c>
      <c r="U204" s="91">
        <f>S204*$T$10</f>
        <v>1201.3778599999989</v>
      </c>
      <c r="V204" s="2"/>
      <c r="W204" s="2"/>
      <c r="X204" s="68"/>
    </row>
    <row r="205" spans="1:24" ht="15.75" thickTop="1" x14ac:dyDescent="0.2">
      <c r="C205" s="2"/>
      <c r="D205" s="87"/>
      <c r="E205" s="90"/>
      <c r="F205" s="75"/>
      <c r="G205" s="3"/>
      <c r="H205" s="89"/>
      <c r="I205" s="88"/>
      <c r="J205" s="75"/>
    </row>
    <row r="206" spans="1:24" ht="15" x14ac:dyDescent="0.2">
      <c r="A206" s="40"/>
      <c r="B206" s="40"/>
      <c r="C206" s="5"/>
      <c r="D206" s="87"/>
    </row>
    <row r="207" spans="1:24" ht="15" x14ac:dyDescent="0.2">
      <c r="D207" s="87"/>
    </row>
    <row r="208" spans="1:24" ht="15" x14ac:dyDescent="0.2">
      <c r="C208" s="72">
        <f>10/12</f>
        <v>0.83333333333333337</v>
      </c>
      <c r="D208" s="87"/>
      <c r="E208" s="86"/>
      <c r="F208" s="85"/>
    </row>
  </sheetData>
  <sheetProtection selectLockedCells="1" selectUnlockedCells="1"/>
  <pageMargins left="0.35433070866141736" right="0.35433070866141736" top="0.82677165354330717" bottom="0.23622047244094491" header="0.35433070866141736" footer="0.39370078740157483"/>
  <pageSetup paperSize="9" scale="72" fitToHeight="6" orientation="landscape" verticalDpi="0" r:id="rId1"/>
  <headerFooter alignWithMargins="0"/>
  <rowBreaks count="3" manualBreakCount="3">
    <brk id="62" max="7" man="1"/>
    <brk id="111" max="7" man="1"/>
    <brk id="16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0"/>
  <sheetViews>
    <sheetView tabSelected="1" zoomScale="90" zoomScaleNormal="90" workbookViewId="0">
      <selection activeCell="A89" sqref="A89"/>
    </sheetView>
  </sheetViews>
  <sheetFormatPr defaultRowHeight="12.75" x14ac:dyDescent="0.2"/>
  <cols>
    <col min="1" max="1" width="44.140625" style="1" customWidth="1"/>
    <col min="2" max="2" width="15" style="1" customWidth="1"/>
    <col min="3" max="3" width="15" style="238" customWidth="1"/>
    <col min="4" max="4" width="7.7109375" style="1" customWidth="1"/>
    <col min="5" max="5" width="15" style="1" customWidth="1"/>
    <col min="6" max="6" width="5.140625" style="1" customWidth="1"/>
    <col min="7" max="7" width="15.5703125" style="238" customWidth="1"/>
    <col min="8" max="8" width="8.140625" style="1" customWidth="1"/>
    <col min="9" max="9" width="16.28515625" style="1" customWidth="1"/>
    <col min="10" max="10" width="5.28515625" style="1" customWidth="1"/>
    <col min="11" max="11" width="11" style="238" bestFit="1" customWidth="1"/>
    <col min="12" max="12" width="8.5703125" style="1" customWidth="1"/>
    <col min="13" max="13" width="14.28515625" style="1" bestFit="1" customWidth="1"/>
    <col min="14" max="14" width="5.28515625" style="1" customWidth="1"/>
    <col min="15" max="15" width="11.7109375" style="1" bestFit="1" customWidth="1"/>
    <col min="16" max="16" width="9.140625" style="1"/>
    <col min="17" max="17" width="15" style="1" bestFit="1" customWidth="1"/>
    <col min="18" max="18" width="5.140625" style="1" customWidth="1"/>
    <col min="19" max="19" width="11.7109375" style="1" bestFit="1" customWidth="1"/>
    <col min="20" max="20" width="9.140625" style="1"/>
    <col min="21" max="21" width="15" style="1" bestFit="1" customWidth="1"/>
    <col min="22" max="22" width="25.28515625" style="198" customWidth="1"/>
    <col min="23" max="16384" width="9.140625" style="1"/>
  </cols>
  <sheetData>
    <row r="1" spans="1:22" x14ac:dyDescent="0.2">
      <c r="C1" s="239"/>
      <c r="D1" s="185"/>
      <c r="E1" s="90"/>
      <c r="F1" s="75"/>
      <c r="G1" s="216"/>
      <c r="H1" s="89"/>
      <c r="I1" s="88"/>
      <c r="J1" s="75"/>
      <c r="K1" s="246"/>
      <c r="L1" s="80"/>
      <c r="M1" s="79"/>
      <c r="N1" s="78"/>
      <c r="P1" s="77"/>
      <c r="Q1" s="76"/>
      <c r="R1" s="75"/>
      <c r="T1" s="74"/>
      <c r="U1" s="73"/>
    </row>
    <row r="2" spans="1:22" ht="15.75" x14ac:dyDescent="0.25">
      <c r="A2" s="4"/>
      <c r="B2" s="4"/>
      <c r="C2" s="240"/>
      <c r="D2" s="197"/>
      <c r="E2" s="84"/>
      <c r="F2" s="81"/>
      <c r="G2" s="217" t="str">
        <f>+[1]Budget!B2</f>
        <v>DUMISANI YOUTH CARE CENRE</v>
      </c>
      <c r="H2" s="196"/>
      <c r="I2" s="195"/>
      <c r="J2" s="194"/>
      <c r="K2" s="240"/>
      <c r="L2" s="40"/>
      <c r="M2" s="79"/>
      <c r="N2" s="81"/>
      <c r="O2" s="5"/>
      <c r="P2" s="190"/>
      <c r="Q2" s="76"/>
      <c r="R2" s="75"/>
      <c r="S2" s="5"/>
      <c r="T2" s="189"/>
      <c r="U2" s="73"/>
    </row>
    <row r="3" spans="1:22" ht="15.75" x14ac:dyDescent="0.2">
      <c r="A3" s="7"/>
      <c r="B3" s="7"/>
      <c r="C3" s="241"/>
      <c r="D3" s="193"/>
      <c r="E3" s="192"/>
      <c r="F3" s="191"/>
      <c r="G3" s="218"/>
      <c r="H3" s="185"/>
      <c r="I3" s="88"/>
      <c r="J3" s="75"/>
      <c r="K3" s="240"/>
      <c r="L3" s="40"/>
      <c r="M3" s="79"/>
      <c r="N3" s="81"/>
      <c r="O3" s="5"/>
      <c r="P3" s="190"/>
      <c r="Q3" s="76"/>
      <c r="R3" s="75"/>
      <c r="S3" s="5"/>
      <c r="T3" s="189"/>
      <c r="U3" s="73"/>
    </row>
    <row r="4" spans="1:22" ht="15.75" x14ac:dyDescent="0.2">
      <c r="A4" s="7" t="s">
        <v>159</v>
      </c>
      <c r="B4" s="7"/>
      <c r="C4" s="242"/>
      <c r="D4" s="188"/>
      <c r="E4" s="187"/>
      <c r="F4" s="186"/>
      <c r="G4" s="219"/>
      <c r="H4" s="185"/>
      <c r="I4" s="82"/>
      <c r="J4" s="81"/>
      <c r="K4" s="240"/>
      <c r="L4" s="40"/>
      <c r="M4" s="79"/>
      <c r="N4" s="81"/>
      <c r="O4" s="5"/>
      <c r="P4" s="190"/>
      <c r="Q4" s="76"/>
      <c r="R4" s="75"/>
      <c r="S4" s="5"/>
      <c r="T4" s="189"/>
      <c r="U4" s="73"/>
    </row>
    <row r="5" spans="1:22" ht="15.75" x14ac:dyDescent="0.2">
      <c r="A5" s="10"/>
      <c r="B5" s="10"/>
      <c r="C5" s="242"/>
      <c r="D5" s="188"/>
      <c r="E5" s="187"/>
      <c r="F5" s="186"/>
      <c r="G5" s="219"/>
      <c r="H5" s="185"/>
      <c r="I5" s="82"/>
      <c r="J5" s="184"/>
      <c r="K5" s="224"/>
      <c r="L5" s="11"/>
      <c r="M5" s="183"/>
      <c r="N5" s="105"/>
      <c r="O5" s="12"/>
      <c r="P5" s="182"/>
      <c r="Q5" s="76"/>
      <c r="R5" s="105"/>
      <c r="S5" s="12"/>
      <c r="T5" s="181"/>
      <c r="U5" s="180"/>
      <c r="V5" s="199"/>
    </row>
    <row r="6" spans="1:22" x14ac:dyDescent="0.2">
      <c r="A6" s="13"/>
      <c r="B6" s="13"/>
      <c r="C6" s="220" t="s">
        <v>0</v>
      </c>
      <c r="D6" s="178"/>
      <c r="E6" s="158"/>
      <c r="F6" s="214"/>
      <c r="G6" s="220" t="s">
        <v>1</v>
      </c>
      <c r="H6" s="178"/>
      <c r="I6" s="156"/>
      <c r="J6" s="214"/>
      <c r="K6" s="220" t="s">
        <v>0</v>
      </c>
      <c r="L6" s="177"/>
      <c r="M6" s="154"/>
      <c r="N6" s="176"/>
      <c r="O6" s="123" t="s">
        <v>2</v>
      </c>
      <c r="P6" s="175"/>
      <c r="Q6" s="153"/>
      <c r="R6" s="174"/>
      <c r="S6" s="123" t="s">
        <v>3</v>
      </c>
      <c r="T6" s="173"/>
      <c r="U6" s="150"/>
      <c r="V6" s="200"/>
    </row>
    <row r="7" spans="1:22" ht="22.5" x14ac:dyDescent="0.2">
      <c r="A7" s="8"/>
      <c r="B7" s="8"/>
      <c r="C7" s="221" t="s">
        <v>4</v>
      </c>
      <c r="D7" s="171" t="s">
        <v>158</v>
      </c>
      <c r="E7" s="158" t="s">
        <v>157</v>
      </c>
      <c r="F7" s="151"/>
      <c r="G7" s="221" t="s">
        <v>5</v>
      </c>
      <c r="H7" s="171" t="s">
        <v>158</v>
      </c>
      <c r="I7" s="156" t="s">
        <v>157</v>
      </c>
      <c r="J7" s="151"/>
      <c r="K7" s="221" t="s">
        <v>5</v>
      </c>
      <c r="L7" s="170" t="s">
        <v>158</v>
      </c>
      <c r="M7" s="154" t="s">
        <v>157</v>
      </c>
      <c r="N7" s="167"/>
      <c r="O7" s="121" t="s">
        <v>5</v>
      </c>
      <c r="P7" s="169" t="s">
        <v>158</v>
      </c>
      <c r="Q7" s="168" t="s">
        <v>157</v>
      </c>
      <c r="R7" s="167"/>
      <c r="S7" s="121" t="s">
        <v>6</v>
      </c>
      <c r="T7" s="166" t="s">
        <v>158</v>
      </c>
      <c r="U7" s="150" t="s">
        <v>157</v>
      </c>
      <c r="V7" s="201" t="s">
        <v>7</v>
      </c>
    </row>
    <row r="8" spans="1:22" x14ac:dyDescent="0.2">
      <c r="A8" s="8" t="s">
        <v>8</v>
      </c>
      <c r="B8" s="8"/>
      <c r="C8" s="222" t="s">
        <v>9</v>
      </c>
      <c r="D8" s="164"/>
      <c r="E8" s="289"/>
      <c r="F8" s="215"/>
      <c r="G8" s="222" t="s">
        <v>9</v>
      </c>
      <c r="H8" s="164"/>
      <c r="I8" s="156"/>
      <c r="J8" s="215"/>
      <c r="K8" s="222" t="s">
        <v>9</v>
      </c>
      <c r="L8" s="163"/>
      <c r="M8" s="154"/>
      <c r="N8" s="162"/>
      <c r="O8" s="119" t="s">
        <v>9</v>
      </c>
      <c r="P8" s="161"/>
      <c r="Q8" s="153"/>
      <c r="R8" s="160"/>
      <c r="S8" s="118" t="s">
        <v>9</v>
      </c>
      <c r="T8" s="159"/>
      <c r="U8" s="150"/>
      <c r="V8" s="202"/>
    </row>
    <row r="9" spans="1:22" ht="13.5" thickBot="1" x14ac:dyDescent="0.25">
      <c r="A9" s="8"/>
      <c r="B9" s="8"/>
      <c r="C9" s="223"/>
      <c r="D9" s="157"/>
      <c r="E9" s="319"/>
      <c r="F9" s="151"/>
      <c r="G9" s="223"/>
      <c r="H9" s="157"/>
      <c r="I9" s="320"/>
      <c r="J9" s="151"/>
      <c r="K9" s="223"/>
      <c r="L9" s="155"/>
      <c r="M9" s="321"/>
      <c r="N9" s="151"/>
      <c r="O9" s="18"/>
      <c r="P9" s="152"/>
      <c r="Q9" s="322"/>
      <c r="R9" s="152"/>
      <c r="S9" s="17"/>
      <c r="T9" s="151"/>
      <c r="U9" s="323"/>
      <c r="V9" s="199"/>
    </row>
    <row r="10" spans="1:22" ht="16.5" thickBot="1" x14ac:dyDescent="0.3">
      <c r="A10" s="20" t="s">
        <v>10</v>
      </c>
      <c r="B10" s="20"/>
      <c r="C10" s="305">
        <v>608025</v>
      </c>
      <c r="D10" s="293">
        <v>8.3000000000000004E-2</v>
      </c>
      <c r="E10" s="294">
        <f>SUM(C10*D10)</f>
        <v>50466.075000000004</v>
      </c>
      <c r="F10" s="324"/>
      <c r="G10" s="305">
        <v>533741</v>
      </c>
      <c r="H10" s="293">
        <v>8.3000000000000004E-2</v>
      </c>
      <c r="I10" s="307">
        <f>G10*$H$10</f>
        <v>44300.503000000004</v>
      </c>
      <c r="J10" s="308"/>
      <c r="K10" s="305">
        <v>557356</v>
      </c>
      <c r="L10" s="297">
        <v>8.3000000000000004E-2</v>
      </c>
      <c r="M10" s="325">
        <f>K10*$L$10</f>
        <v>46260.548000000003</v>
      </c>
      <c r="N10" s="308"/>
      <c r="O10" s="306">
        <v>-23615</v>
      </c>
      <c r="P10" s="297">
        <v>8.3000000000000004E-2</v>
      </c>
      <c r="Q10" s="300">
        <f>O10*$P$10</f>
        <v>-1960.0450000000001</v>
      </c>
      <c r="R10" s="297"/>
      <c r="S10" s="306">
        <v>74283</v>
      </c>
      <c r="T10" s="297">
        <v>8.3000000000000004E-2</v>
      </c>
      <c r="U10" s="326">
        <f>S10*$T$10</f>
        <v>6165.4890000000005</v>
      </c>
    </row>
    <row r="11" spans="1:22" ht="16.5" thickBot="1" x14ac:dyDescent="0.3">
      <c r="A11" s="20"/>
      <c r="B11" s="20"/>
      <c r="C11" s="230"/>
      <c r="D11" s="87"/>
      <c r="E11" s="309"/>
      <c r="F11" s="328"/>
      <c r="G11" s="226"/>
      <c r="H11" s="87"/>
      <c r="I11" s="329"/>
      <c r="J11" s="138"/>
      <c r="K11" s="226"/>
      <c r="L11" s="92"/>
      <c r="M11" s="330"/>
      <c r="N11" s="138"/>
      <c r="O11" s="36"/>
      <c r="P11" s="92"/>
      <c r="Q11" s="312"/>
      <c r="R11" s="92"/>
      <c r="S11" s="36"/>
      <c r="T11" s="92"/>
      <c r="U11" s="313"/>
    </row>
    <row r="12" spans="1:22" ht="16.5" thickBot="1" x14ac:dyDescent="0.3">
      <c r="A12" s="60" t="s">
        <v>11</v>
      </c>
      <c r="B12" s="60"/>
      <c r="C12" s="331"/>
      <c r="D12" s="293"/>
      <c r="E12" s="294"/>
      <c r="F12" s="295"/>
      <c r="G12" s="331"/>
      <c r="H12" s="293"/>
      <c r="I12" s="307"/>
      <c r="J12" s="308"/>
      <c r="K12" s="331"/>
      <c r="L12" s="297"/>
      <c r="M12" s="325"/>
      <c r="N12" s="332"/>
      <c r="O12" s="333"/>
      <c r="P12" s="297"/>
      <c r="Q12" s="300"/>
      <c r="R12" s="334"/>
      <c r="S12" s="333"/>
      <c r="T12" s="297"/>
      <c r="U12" s="303"/>
      <c r="V12" s="327"/>
    </row>
    <row r="13" spans="1:22" ht="15" x14ac:dyDescent="0.2">
      <c r="A13" s="38" t="s">
        <v>12</v>
      </c>
      <c r="B13" s="38"/>
      <c r="C13" s="218">
        <f>+[1]Begroting!C13</f>
        <v>347024.64000000001</v>
      </c>
      <c r="D13" s="87">
        <v>8.3000000000000004E-2</v>
      </c>
      <c r="E13" s="291">
        <f t="shared" ref="E11:E74" si="0">SUM(C13*D13)</f>
        <v>28803.045120000002</v>
      </c>
      <c r="F13" s="75"/>
      <c r="G13" s="218">
        <v>318106</v>
      </c>
      <c r="H13" s="87">
        <v>8.3000000000000004E-2</v>
      </c>
      <c r="I13" s="256">
        <f>G13*$H$13</f>
        <v>26402.798000000003</v>
      </c>
      <c r="J13" s="92"/>
      <c r="K13" s="218">
        <v>318106</v>
      </c>
      <c r="L13" s="92">
        <v>8.3000000000000004E-2</v>
      </c>
      <c r="M13" s="257">
        <f>K13*$L$10</f>
        <v>26402.798000000003</v>
      </c>
      <c r="N13" s="108"/>
      <c r="O13" s="109">
        <f>+G13-K13</f>
        <v>0</v>
      </c>
      <c r="P13" s="92">
        <v>8.3000000000000004E-2</v>
      </c>
      <c r="Q13" s="258">
        <f>O13*$P$10</f>
        <v>0</v>
      </c>
      <c r="R13" s="108"/>
      <c r="S13" s="109">
        <f>+C13-G13</f>
        <v>28918.640000000014</v>
      </c>
      <c r="T13" s="92">
        <v>8.3000000000000004E-2</v>
      </c>
      <c r="U13" s="259">
        <f>S13*$T$10</f>
        <v>2400.2471200000014</v>
      </c>
      <c r="V13" s="204"/>
    </row>
    <row r="14" spans="1:22" ht="15.75" x14ac:dyDescent="0.25">
      <c r="A14" s="38" t="s">
        <v>13</v>
      </c>
      <c r="B14" s="38"/>
      <c r="C14" s="218"/>
      <c r="D14" s="87">
        <v>8.3000000000000004E-2</v>
      </c>
      <c r="E14" s="149">
        <f t="shared" si="0"/>
        <v>0</v>
      </c>
      <c r="F14" s="75"/>
      <c r="G14" s="218"/>
      <c r="H14" s="87">
        <v>8.3000000000000004E-2</v>
      </c>
      <c r="I14" s="96">
        <f>G14*$H$13</f>
        <v>0</v>
      </c>
      <c r="J14" s="92"/>
      <c r="K14" s="218">
        <f>+C14*$C$208</f>
        <v>0</v>
      </c>
      <c r="L14" s="92">
        <v>8.3000000000000004E-2</v>
      </c>
      <c r="M14" s="95">
        <f>K14*$L$10</f>
        <v>0</v>
      </c>
      <c r="N14" s="108"/>
      <c r="O14" s="109">
        <f>+G14-K14</f>
        <v>0</v>
      </c>
      <c r="P14" s="92">
        <v>8.3000000000000004E-2</v>
      </c>
      <c r="Q14" s="94">
        <f>O14*$P$10</f>
        <v>0</v>
      </c>
      <c r="R14" s="108"/>
      <c r="S14" s="109">
        <f>+C14-G14</f>
        <v>0</v>
      </c>
      <c r="T14" s="92">
        <v>8.3000000000000004E-2</v>
      </c>
      <c r="U14" s="91">
        <f>S14*$T$10</f>
        <v>0</v>
      </c>
      <c r="V14" s="204"/>
    </row>
    <row r="15" spans="1:22" ht="16.5" thickBot="1" x14ac:dyDescent="0.3">
      <c r="A15" s="38" t="s">
        <v>14</v>
      </c>
      <c r="B15" s="38"/>
      <c r="C15" s="218"/>
      <c r="D15" s="87">
        <v>8.3000000000000004E-2</v>
      </c>
      <c r="E15" s="250">
        <f t="shared" si="0"/>
        <v>0</v>
      </c>
      <c r="F15" s="75"/>
      <c r="G15" s="218"/>
      <c r="H15" s="87">
        <v>8.3000000000000004E-2</v>
      </c>
      <c r="I15" s="251">
        <f>G15*$H$13</f>
        <v>0</v>
      </c>
      <c r="J15" s="92"/>
      <c r="K15" s="218">
        <f>+C15*$C$208</f>
        <v>0</v>
      </c>
      <c r="L15" s="92">
        <v>8.3000000000000004E-2</v>
      </c>
      <c r="M15" s="252">
        <f>K15*$L$10</f>
        <v>0</v>
      </c>
      <c r="N15" s="108"/>
      <c r="O15" s="109">
        <f>+G15-K15</f>
        <v>0</v>
      </c>
      <c r="P15" s="92">
        <v>8.3000000000000004E-2</v>
      </c>
      <c r="Q15" s="253">
        <f>O15*$P$10</f>
        <v>0</v>
      </c>
      <c r="R15" s="108"/>
      <c r="S15" s="109">
        <f>+C15-G15</f>
        <v>0</v>
      </c>
      <c r="T15" s="92">
        <v>8.3000000000000004E-2</v>
      </c>
      <c r="U15" s="254">
        <f>S15*$T$10</f>
        <v>0</v>
      </c>
      <c r="V15" s="204"/>
    </row>
    <row r="16" spans="1:22" ht="16.5" thickBot="1" x14ac:dyDescent="0.3">
      <c r="A16" s="336" t="s">
        <v>15</v>
      </c>
      <c r="B16" s="337"/>
      <c r="C16" s="331"/>
      <c r="D16" s="293"/>
      <c r="E16" s="294"/>
      <c r="F16" s="295"/>
      <c r="G16" s="331"/>
      <c r="H16" s="293"/>
      <c r="I16" s="296"/>
      <c r="J16" s="297"/>
      <c r="K16" s="331"/>
      <c r="L16" s="297"/>
      <c r="M16" s="298"/>
      <c r="N16" s="334"/>
      <c r="O16" s="333"/>
      <c r="P16" s="297"/>
      <c r="Q16" s="300"/>
      <c r="R16" s="334"/>
      <c r="S16" s="333"/>
      <c r="T16" s="297"/>
      <c r="U16" s="303"/>
      <c r="V16" s="335"/>
    </row>
    <row r="17" spans="1:22" ht="15" x14ac:dyDescent="0.2">
      <c r="A17" s="117" t="s">
        <v>16</v>
      </c>
      <c r="B17" s="117"/>
      <c r="C17" s="218">
        <f>+[1]Begroting!C18</f>
        <v>9000</v>
      </c>
      <c r="D17" s="87">
        <v>8.3000000000000004E-2</v>
      </c>
      <c r="E17" s="291">
        <f t="shared" si="0"/>
        <v>747</v>
      </c>
      <c r="F17" s="75"/>
      <c r="G17" s="218">
        <v>12028</v>
      </c>
      <c r="H17" s="87">
        <v>8.3000000000000004E-2</v>
      </c>
      <c r="I17" s="256">
        <f>G17*$H$13</f>
        <v>998.32400000000007</v>
      </c>
      <c r="J17" s="92"/>
      <c r="K17" s="218">
        <v>8250</v>
      </c>
      <c r="L17" s="92">
        <v>8.3000000000000004E-2</v>
      </c>
      <c r="M17" s="257">
        <f>K17*$L$10</f>
        <v>684.75</v>
      </c>
      <c r="N17" s="108"/>
      <c r="O17" s="109">
        <f>+G17-K17</f>
        <v>3778</v>
      </c>
      <c r="P17" s="92">
        <v>8.3000000000000004E-2</v>
      </c>
      <c r="Q17" s="258">
        <f>O17*$P$10</f>
        <v>313.57400000000001</v>
      </c>
      <c r="R17" s="108"/>
      <c r="S17" s="109">
        <f>+C17-G17</f>
        <v>-3028</v>
      </c>
      <c r="T17" s="92">
        <v>8.3000000000000004E-2</v>
      </c>
      <c r="U17" s="259">
        <f>S17*$T$10</f>
        <v>-251.32400000000001</v>
      </c>
      <c r="V17" s="204"/>
    </row>
    <row r="18" spans="1:22" ht="15.75" x14ac:dyDescent="0.25">
      <c r="A18" s="117" t="s">
        <v>17</v>
      </c>
      <c r="B18" s="117"/>
      <c r="C18" s="218"/>
      <c r="D18" s="87">
        <v>8.3000000000000004E-2</v>
      </c>
      <c r="E18" s="149">
        <f t="shared" si="0"/>
        <v>0</v>
      </c>
      <c r="F18" s="75"/>
      <c r="G18" s="218"/>
      <c r="H18" s="87">
        <v>8.3000000000000004E-2</v>
      </c>
      <c r="I18" s="96">
        <f>G18*$H$13</f>
        <v>0</v>
      </c>
      <c r="J18" s="92"/>
      <c r="K18" s="218">
        <f>+C18*$C$208</f>
        <v>0</v>
      </c>
      <c r="L18" s="92">
        <v>8.3000000000000004E-2</v>
      </c>
      <c r="M18" s="95">
        <f>K18*$L$10</f>
        <v>0</v>
      </c>
      <c r="N18" s="108"/>
      <c r="O18" s="109">
        <f>+G18-K18</f>
        <v>0</v>
      </c>
      <c r="P18" s="92">
        <v>8.3000000000000004E-2</v>
      </c>
      <c r="Q18" s="94">
        <f>O18*$P$10</f>
        <v>0</v>
      </c>
      <c r="R18" s="108"/>
      <c r="S18" s="109">
        <f>+C18-G18</f>
        <v>0</v>
      </c>
      <c r="T18" s="92">
        <v>8.3000000000000004E-2</v>
      </c>
      <c r="U18" s="91">
        <f>S18*$T$10</f>
        <v>0</v>
      </c>
      <c r="V18" s="204"/>
    </row>
    <row r="19" spans="1:22" ht="16.5" thickBot="1" x14ac:dyDescent="0.3">
      <c r="A19" s="40" t="s">
        <v>18</v>
      </c>
      <c r="B19" s="40"/>
      <c r="C19" s="218"/>
      <c r="D19" s="87">
        <v>8.3000000000000004E-2</v>
      </c>
      <c r="E19" s="250">
        <f t="shared" si="0"/>
        <v>0</v>
      </c>
      <c r="F19" s="75"/>
      <c r="G19" s="218"/>
      <c r="H19" s="87">
        <v>8.3000000000000004E-2</v>
      </c>
      <c r="I19" s="251">
        <f>G19*$H$13</f>
        <v>0</v>
      </c>
      <c r="J19" s="92"/>
      <c r="K19" s="218">
        <f>+C19*$C$208</f>
        <v>0</v>
      </c>
      <c r="L19" s="92">
        <v>8.3000000000000004E-2</v>
      </c>
      <c r="M19" s="252">
        <f>K19*$L$10</f>
        <v>0</v>
      </c>
      <c r="N19" s="108"/>
      <c r="O19" s="109">
        <f>+G19-K19</f>
        <v>0</v>
      </c>
      <c r="P19" s="92">
        <v>8.3000000000000004E-2</v>
      </c>
      <c r="Q19" s="253">
        <f>O19*$P$10</f>
        <v>0</v>
      </c>
      <c r="R19" s="108"/>
      <c r="S19" s="109">
        <f>+C19-G19</f>
        <v>0</v>
      </c>
      <c r="T19" s="92">
        <v>8.3000000000000004E-2</v>
      </c>
      <c r="U19" s="254">
        <f>S19*$T$10</f>
        <v>0</v>
      </c>
      <c r="V19" s="204"/>
    </row>
    <row r="20" spans="1:22" ht="16.5" thickBot="1" x14ac:dyDescent="0.3">
      <c r="A20" s="336" t="s">
        <v>19</v>
      </c>
      <c r="B20" s="337"/>
      <c r="C20" s="331"/>
      <c r="D20" s="293"/>
      <c r="E20" s="294"/>
      <c r="F20" s="295"/>
      <c r="G20" s="331"/>
      <c r="H20" s="293"/>
      <c r="I20" s="296"/>
      <c r="J20" s="297"/>
      <c r="K20" s="331"/>
      <c r="L20" s="297"/>
      <c r="M20" s="298"/>
      <c r="N20" s="334"/>
      <c r="O20" s="333"/>
      <c r="P20" s="297"/>
      <c r="Q20" s="300"/>
      <c r="R20" s="334"/>
      <c r="S20" s="333"/>
      <c r="T20" s="297"/>
      <c r="U20" s="303"/>
      <c r="V20" s="335"/>
    </row>
    <row r="21" spans="1:22" ht="38.25" x14ac:dyDescent="0.2">
      <c r="A21" s="117" t="s">
        <v>20</v>
      </c>
      <c r="B21" s="117"/>
      <c r="C21" s="218">
        <f>+[1]Begroting!C23</f>
        <v>250000</v>
      </c>
      <c r="D21" s="87">
        <v>8.3000000000000004E-2</v>
      </c>
      <c r="E21" s="291">
        <f t="shared" si="0"/>
        <v>20750</v>
      </c>
      <c r="F21" s="75"/>
      <c r="G21" s="218">
        <v>199677</v>
      </c>
      <c r="H21" s="87">
        <v>8.3000000000000004E-2</v>
      </c>
      <c r="I21" s="256">
        <f>G21*$H$13</f>
        <v>16573.191000000003</v>
      </c>
      <c r="J21" s="92"/>
      <c r="K21" s="218">
        <v>229167</v>
      </c>
      <c r="L21" s="92">
        <v>8.3000000000000004E-2</v>
      </c>
      <c r="M21" s="257">
        <f>K21*$L$10</f>
        <v>19020.861000000001</v>
      </c>
      <c r="N21" s="108"/>
      <c r="O21" s="109">
        <f>+G21-K21</f>
        <v>-29490</v>
      </c>
      <c r="P21" s="92">
        <v>8.3000000000000004E-2</v>
      </c>
      <c r="Q21" s="258">
        <f>O21*$P$10</f>
        <v>-2447.67</v>
      </c>
      <c r="R21" s="108"/>
      <c r="S21" s="109">
        <f>+C21-G21</f>
        <v>50323</v>
      </c>
      <c r="T21" s="92">
        <v>8.3000000000000004E-2</v>
      </c>
      <c r="U21" s="259">
        <f>S21*$T$10</f>
        <v>4176.8090000000002</v>
      </c>
      <c r="V21" s="58" t="s">
        <v>21</v>
      </c>
    </row>
    <row r="22" spans="1:22" ht="15.75" x14ac:dyDescent="0.25">
      <c r="A22" s="117" t="s">
        <v>22</v>
      </c>
      <c r="B22" s="117"/>
      <c r="C22" s="218"/>
      <c r="D22" s="87">
        <v>8.3000000000000004E-2</v>
      </c>
      <c r="E22" s="149">
        <f t="shared" si="0"/>
        <v>0</v>
      </c>
      <c r="F22" s="75"/>
      <c r="G22" s="218"/>
      <c r="H22" s="87">
        <v>8.3000000000000004E-2</v>
      </c>
      <c r="I22" s="96">
        <f>G22*$H$13</f>
        <v>0</v>
      </c>
      <c r="J22" s="92"/>
      <c r="K22" s="218">
        <f>+C22*$C$208</f>
        <v>0</v>
      </c>
      <c r="L22" s="92">
        <v>8.3000000000000004E-2</v>
      </c>
      <c r="M22" s="95">
        <f>K22*$L$10</f>
        <v>0</v>
      </c>
      <c r="N22" s="108"/>
      <c r="O22" s="109">
        <f>+G22-K22</f>
        <v>0</v>
      </c>
      <c r="P22" s="92">
        <v>8.3000000000000004E-2</v>
      </c>
      <c r="Q22" s="94">
        <f>O22*$P$10</f>
        <v>0</v>
      </c>
      <c r="R22" s="108"/>
      <c r="S22" s="109">
        <f>+C22-G22</f>
        <v>0</v>
      </c>
      <c r="T22" s="92">
        <v>8.3000000000000004E-2</v>
      </c>
      <c r="U22" s="91">
        <f>S22*$T$10</f>
        <v>0</v>
      </c>
      <c r="V22" s="204"/>
    </row>
    <row r="23" spans="1:22" ht="16.5" customHeight="1" x14ac:dyDescent="0.2">
      <c r="A23" s="40" t="s">
        <v>23</v>
      </c>
      <c r="B23" s="40"/>
      <c r="C23" s="218">
        <f>+[1]Begroting!C25</f>
        <v>2000</v>
      </c>
      <c r="D23" s="87">
        <v>8.3000000000000004E-2</v>
      </c>
      <c r="E23" s="290">
        <f t="shared" si="0"/>
        <v>166</v>
      </c>
      <c r="F23" s="75"/>
      <c r="G23" s="218">
        <v>3930</v>
      </c>
      <c r="H23" s="87">
        <v>8.3000000000000004E-2</v>
      </c>
      <c r="I23" s="96">
        <f>G23*$H$13</f>
        <v>326.19</v>
      </c>
      <c r="J23" s="92"/>
      <c r="K23" s="218">
        <v>1833</v>
      </c>
      <c r="L23" s="92">
        <v>8.3000000000000004E-2</v>
      </c>
      <c r="M23" s="95">
        <f>K23*$L$10</f>
        <v>152.13900000000001</v>
      </c>
      <c r="N23" s="108"/>
      <c r="O23" s="109">
        <f>+G23-K23</f>
        <v>2097</v>
      </c>
      <c r="P23" s="92">
        <v>8.3000000000000004E-2</v>
      </c>
      <c r="Q23" s="94">
        <f>O23*$P$10</f>
        <v>174.05100000000002</v>
      </c>
      <c r="R23" s="108"/>
      <c r="S23" s="109">
        <f>+C23-G23</f>
        <v>-1930</v>
      </c>
      <c r="T23" s="92">
        <v>8.3000000000000004E-2</v>
      </c>
      <c r="U23" s="91">
        <f>S23*$T$10</f>
        <v>-160.19</v>
      </c>
      <c r="V23" s="204" t="s">
        <v>24</v>
      </c>
    </row>
    <row r="24" spans="1:22" ht="15.75" x14ac:dyDescent="0.25">
      <c r="A24" s="117" t="s">
        <v>25</v>
      </c>
      <c r="B24" s="117"/>
      <c r="C24" s="218"/>
      <c r="D24" s="87">
        <v>8.3000000000000004E-2</v>
      </c>
      <c r="E24" s="149">
        <f t="shared" si="0"/>
        <v>0</v>
      </c>
      <c r="F24" s="75"/>
      <c r="G24" s="218"/>
      <c r="H24" s="87">
        <v>8.3000000000000004E-2</v>
      </c>
      <c r="I24" s="96">
        <f>G24*$H$13</f>
        <v>0</v>
      </c>
      <c r="J24" s="92"/>
      <c r="K24" s="218">
        <f>+C24*$C$208</f>
        <v>0</v>
      </c>
      <c r="L24" s="92">
        <v>8.3000000000000004E-2</v>
      </c>
      <c r="M24" s="95">
        <f>K24*$L$10</f>
        <v>0</v>
      </c>
      <c r="N24" s="108"/>
      <c r="O24" s="109">
        <f>+G24-K24</f>
        <v>0</v>
      </c>
      <c r="P24" s="92">
        <v>8.3000000000000004E-2</v>
      </c>
      <c r="Q24" s="94">
        <f>O24*$P$10</f>
        <v>0</v>
      </c>
      <c r="R24" s="108"/>
      <c r="S24" s="109">
        <f>+C24-G24</f>
        <v>0</v>
      </c>
      <c r="T24" s="92">
        <v>8.3000000000000004E-2</v>
      </c>
      <c r="U24" s="91">
        <f>S24*$T$10</f>
        <v>0</v>
      </c>
      <c r="V24" s="204"/>
    </row>
    <row r="25" spans="1:22" ht="15.75" x14ac:dyDescent="0.25">
      <c r="A25" s="40" t="s">
        <v>26</v>
      </c>
      <c r="B25" s="40"/>
      <c r="C25" s="218"/>
      <c r="D25" s="87">
        <v>8.3000000000000004E-2</v>
      </c>
      <c r="E25" s="149">
        <f t="shared" si="0"/>
        <v>0</v>
      </c>
      <c r="F25" s="75"/>
      <c r="G25" s="218"/>
      <c r="H25" s="87">
        <v>8.3000000000000004E-2</v>
      </c>
      <c r="I25" s="96">
        <f>G25*$H$13</f>
        <v>0</v>
      </c>
      <c r="J25" s="92"/>
      <c r="K25" s="218">
        <f>+C25*$C$208</f>
        <v>0</v>
      </c>
      <c r="L25" s="92">
        <v>8.3000000000000004E-2</v>
      </c>
      <c r="M25" s="95">
        <f>K25*$L$10</f>
        <v>0</v>
      </c>
      <c r="N25" s="108"/>
      <c r="O25" s="109">
        <f>+G25-K25</f>
        <v>0</v>
      </c>
      <c r="P25" s="92">
        <v>8.3000000000000004E-2</v>
      </c>
      <c r="Q25" s="94">
        <f>O25*$P$10</f>
        <v>0</v>
      </c>
      <c r="R25" s="108"/>
      <c r="S25" s="109">
        <f>+C25-G25</f>
        <v>0</v>
      </c>
      <c r="T25" s="92">
        <v>8.3000000000000004E-2</v>
      </c>
      <c r="U25" s="91">
        <f>S25*$T$10</f>
        <v>0</v>
      </c>
      <c r="V25" s="204"/>
    </row>
    <row r="26" spans="1:22" ht="15.75" x14ac:dyDescent="0.25">
      <c r="A26" s="117" t="s">
        <v>27</v>
      </c>
      <c r="B26" s="117"/>
      <c r="C26" s="218"/>
      <c r="D26" s="87">
        <v>8.3000000000000004E-2</v>
      </c>
      <c r="E26" s="149">
        <f t="shared" si="0"/>
        <v>0</v>
      </c>
      <c r="F26" s="75"/>
      <c r="G26" s="218"/>
      <c r="H26" s="87">
        <v>8.3000000000000004E-2</v>
      </c>
      <c r="I26" s="96">
        <f>G26*$H$13</f>
        <v>0</v>
      </c>
      <c r="J26" s="92"/>
      <c r="K26" s="218">
        <f>+C26*$C$208</f>
        <v>0</v>
      </c>
      <c r="L26" s="92">
        <v>8.3000000000000004E-2</v>
      </c>
      <c r="M26" s="95">
        <f>K26*$L$10</f>
        <v>0</v>
      </c>
      <c r="N26" s="108"/>
      <c r="O26" s="109">
        <f>+G26-K26</f>
        <v>0</v>
      </c>
      <c r="P26" s="92">
        <v>8.3000000000000004E-2</v>
      </c>
      <c r="Q26" s="94">
        <f>O26*$P$10</f>
        <v>0</v>
      </c>
      <c r="R26" s="108"/>
      <c r="S26" s="109">
        <f>+C26-G26</f>
        <v>0</v>
      </c>
      <c r="T26" s="92">
        <v>8.3000000000000004E-2</v>
      </c>
      <c r="U26" s="91">
        <f>S26*$T$10</f>
        <v>0</v>
      </c>
      <c r="V26" s="204"/>
    </row>
    <row r="27" spans="1:22" ht="15.75" x14ac:dyDescent="0.25">
      <c r="A27" s="40" t="s">
        <v>28</v>
      </c>
      <c r="B27" s="40"/>
      <c r="C27" s="218"/>
      <c r="D27" s="87">
        <v>8.3000000000000004E-2</v>
      </c>
      <c r="E27" s="149">
        <f t="shared" si="0"/>
        <v>0</v>
      </c>
      <c r="F27" s="75"/>
      <c r="G27" s="218"/>
      <c r="H27" s="87">
        <v>8.3000000000000004E-2</v>
      </c>
      <c r="I27" s="96">
        <f>G27*$H$13</f>
        <v>0</v>
      </c>
      <c r="J27" s="92"/>
      <c r="K27" s="218">
        <f>+C27*$C$208</f>
        <v>0</v>
      </c>
      <c r="L27" s="92">
        <v>8.3000000000000004E-2</v>
      </c>
      <c r="M27" s="95">
        <f>K27*$L$10</f>
        <v>0</v>
      </c>
      <c r="N27" s="108"/>
      <c r="O27" s="109">
        <f>+G27-K27</f>
        <v>0</v>
      </c>
      <c r="P27" s="92">
        <v>8.3000000000000004E-2</v>
      </c>
      <c r="Q27" s="94">
        <f>O27*$P$10</f>
        <v>0</v>
      </c>
      <c r="R27" s="108"/>
      <c r="S27" s="109">
        <f>+C27-G27</f>
        <v>0</v>
      </c>
      <c r="T27" s="92">
        <v>8.3000000000000004E-2</v>
      </c>
      <c r="U27" s="91">
        <f>S27*$T$10</f>
        <v>0</v>
      </c>
      <c r="V27" s="204"/>
    </row>
    <row r="28" spans="1:22" ht="16.5" thickBot="1" x14ac:dyDescent="0.3">
      <c r="A28" s="40" t="s">
        <v>29</v>
      </c>
      <c r="B28" s="40"/>
      <c r="C28" s="218"/>
      <c r="D28" s="87">
        <v>8.3000000000000004E-2</v>
      </c>
      <c r="E28" s="250">
        <f t="shared" si="0"/>
        <v>0</v>
      </c>
      <c r="F28" s="75"/>
      <c r="G28" s="218"/>
      <c r="H28" s="87">
        <v>8.3000000000000004E-2</v>
      </c>
      <c r="I28" s="251">
        <f>G28*$H$13</f>
        <v>0</v>
      </c>
      <c r="J28" s="92"/>
      <c r="K28" s="218">
        <f>+C28*$C$208</f>
        <v>0</v>
      </c>
      <c r="L28" s="92">
        <v>8.3000000000000004E-2</v>
      </c>
      <c r="M28" s="252">
        <f>K28*$L$10</f>
        <v>0</v>
      </c>
      <c r="N28" s="108"/>
      <c r="O28" s="109">
        <f>+G28-K28</f>
        <v>0</v>
      </c>
      <c r="P28" s="92">
        <v>8.3000000000000004E-2</v>
      </c>
      <c r="Q28" s="253">
        <f>O28*$P$10</f>
        <v>0</v>
      </c>
      <c r="R28" s="108"/>
      <c r="S28" s="109">
        <f>+C28-G28</f>
        <v>0</v>
      </c>
      <c r="T28" s="92">
        <v>8.3000000000000004E-2</v>
      </c>
      <c r="U28" s="254">
        <f>S28*$T$10</f>
        <v>0</v>
      </c>
      <c r="V28" s="204"/>
    </row>
    <row r="29" spans="1:22" ht="16.5" thickBot="1" x14ac:dyDescent="0.3">
      <c r="A29" s="336" t="s">
        <v>30</v>
      </c>
      <c r="B29" s="337"/>
      <c r="C29" s="331"/>
      <c r="D29" s="293"/>
      <c r="E29" s="294"/>
      <c r="F29" s="295"/>
      <c r="G29" s="331"/>
      <c r="H29" s="293"/>
      <c r="I29" s="296"/>
      <c r="J29" s="297"/>
      <c r="K29" s="331"/>
      <c r="L29" s="297"/>
      <c r="M29" s="298"/>
      <c r="N29" s="334"/>
      <c r="O29" s="333"/>
      <c r="P29" s="297"/>
      <c r="Q29" s="300"/>
      <c r="R29" s="334"/>
      <c r="S29" s="333"/>
      <c r="T29" s="297"/>
      <c r="U29" s="303"/>
      <c r="V29" s="335"/>
    </row>
    <row r="30" spans="1:22" ht="15.75" hidden="1" x14ac:dyDescent="0.25">
      <c r="A30" s="117" t="s">
        <v>31</v>
      </c>
      <c r="B30" s="117"/>
      <c r="C30" s="218" t="e">
        <f>+[1]Begroting!C33</f>
        <v>#REF!</v>
      </c>
      <c r="D30" s="87">
        <v>8.3000000000000004E-2</v>
      </c>
      <c r="E30" s="255" t="e">
        <f t="shared" si="0"/>
        <v>#REF!</v>
      </c>
      <c r="F30" s="75"/>
      <c r="G30" s="218"/>
      <c r="H30" s="87">
        <v>8.3000000000000004E-2</v>
      </c>
      <c r="I30" s="256">
        <f>G30*$H$13</f>
        <v>0</v>
      </c>
      <c r="J30" s="92"/>
      <c r="K30" s="218" t="e">
        <f>+C30*$C$208</f>
        <v>#REF!</v>
      </c>
      <c r="L30" s="92">
        <v>8.3000000000000004E-2</v>
      </c>
      <c r="M30" s="257" t="e">
        <f>K30*$L$10</f>
        <v>#REF!</v>
      </c>
      <c r="N30" s="108"/>
      <c r="O30" s="109" t="e">
        <f>+G30-K30</f>
        <v>#REF!</v>
      </c>
      <c r="P30" s="92">
        <v>8.3000000000000004E-2</v>
      </c>
      <c r="Q30" s="258" t="e">
        <f>O30*$P$10</f>
        <v>#REF!</v>
      </c>
      <c r="R30" s="108"/>
      <c r="S30" s="109" t="e">
        <f>+C30-G30</f>
        <v>#REF!</v>
      </c>
      <c r="T30" s="92">
        <v>8.3000000000000004E-2</v>
      </c>
      <c r="U30" s="259" t="e">
        <f>S30*$T$10</f>
        <v>#REF!</v>
      </c>
      <c r="V30" s="204"/>
    </row>
    <row r="31" spans="1:22" ht="15.75" x14ac:dyDescent="0.25">
      <c r="A31" s="117" t="s">
        <v>32</v>
      </c>
      <c r="B31" s="117"/>
      <c r="C31" s="218"/>
      <c r="D31" s="87">
        <v>8.3000000000000004E-2</v>
      </c>
      <c r="E31" s="149">
        <f t="shared" si="0"/>
        <v>0</v>
      </c>
      <c r="F31" s="75"/>
      <c r="G31" s="218"/>
      <c r="H31" s="87">
        <v>8.3000000000000004E-2</v>
      </c>
      <c r="I31" s="96">
        <f>G31*$H$13</f>
        <v>0</v>
      </c>
      <c r="J31" s="92"/>
      <c r="K31" s="218">
        <f>+C31*$C$208</f>
        <v>0</v>
      </c>
      <c r="L31" s="92">
        <v>8.3000000000000004E-2</v>
      </c>
      <c r="M31" s="95">
        <f>K31*$L$10</f>
        <v>0</v>
      </c>
      <c r="N31" s="108"/>
      <c r="O31" s="109">
        <f>+G31-K31</f>
        <v>0</v>
      </c>
      <c r="P31" s="92">
        <v>8.3000000000000004E-2</v>
      </c>
      <c r="Q31" s="94">
        <f>O31*$P$10</f>
        <v>0</v>
      </c>
      <c r="R31" s="108"/>
      <c r="S31" s="109">
        <f>+C31-G31</f>
        <v>0</v>
      </c>
      <c r="T31" s="92">
        <v>8.3000000000000004E-2</v>
      </c>
      <c r="U31" s="91">
        <f>S31*$T$10</f>
        <v>0</v>
      </c>
      <c r="V31" s="204"/>
    </row>
    <row r="32" spans="1:22" ht="15.75" hidden="1" x14ac:dyDescent="0.25">
      <c r="A32" s="117" t="s">
        <v>33</v>
      </c>
      <c r="B32" s="117"/>
      <c r="C32" s="218"/>
      <c r="D32" s="87">
        <v>8.3000000000000004E-2</v>
      </c>
      <c r="E32" s="149">
        <f t="shared" si="0"/>
        <v>0</v>
      </c>
      <c r="F32" s="75"/>
      <c r="G32" s="218" t="e">
        <f>SUM('[1]Maandelikse syfers'!D27:M27)</f>
        <v>#REF!</v>
      </c>
      <c r="H32" s="87">
        <v>8.3000000000000004E-2</v>
      </c>
      <c r="I32" s="96" t="e">
        <f>G32*$H$13</f>
        <v>#REF!</v>
      </c>
      <c r="J32" s="92"/>
      <c r="K32" s="218">
        <f>+C32*$C$208</f>
        <v>0</v>
      </c>
      <c r="L32" s="92">
        <v>8.3000000000000004E-2</v>
      </c>
      <c r="M32" s="95">
        <f>K32*$L$10</f>
        <v>0</v>
      </c>
      <c r="N32" s="108"/>
      <c r="O32" s="109" t="e">
        <f>+G32-K32</f>
        <v>#REF!</v>
      </c>
      <c r="P32" s="92">
        <v>8.3000000000000004E-2</v>
      </c>
      <c r="Q32" s="94" t="e">
        <f>O32*$P$10</f>
        <v>#REF!</v>
      </c>
      <c r="R32" s="108"/>
      <c r="S32" s="109" t="e">
        <f>+C32-G32</f>
        <v>#REF!</v>
      </c>
      <c r="T32" s="92">
        <v>8.3000000000000004E-2</v>
      </c>
      <c r="U32" s="91" t="e">
        <f>S32*$T$10</f>
        <v>#REF!</v>
      </c>
      <c r="V32" s="204"/>
    </row>
    <row r="33" spans="1:22" ht="15.75" hidden="1" x14ac:dyDescent="0.25">
      <c r="A33" s="117" t="s">
        <v>34</v>
      </c>
      <c r="B33" s="117"/>
      <c r="C33" s="218"/>
      <c r="D33" s="87">
        <v>8.3000000000000004E-2</v>
      </c>
      <c r="E33" s="149">
        <f t="shared" si="0"/>
        <v>0</v>
      </c>
      <c r="F33" s="75"/>
      <c r="G33" s="218" t="e">
        <f>SUM('[1]Maandelikse syfers'!D28:M28)</f>
        <v>#REF!</v>
      </c>
      <c r="H33" s="87">
        <v>8.3000000000000004E-2</v>
      </c>
      <c r="I33" s="96" t="e">
        <f>G33*$H$13</f>
        <v>#REF!</v>
      </c>
      <c r="J33" s="92"/>
      <c r="K33" s="218">
        <f>+C33*$C$208</f>
        <v>0</v>
      </c>
      <c r="L33" s="92">
        <v>8.3000000000000004E-2</v>
      </c>
      <c r="M33" s="95">
        <f>K33*$L$10</f>
        <v>0</v>
      </c>
      <c r="N33" s="108"/>
      <c r="O33" s="109" t="e">
        <f>+G33-K33</f>
        <v>#REF!</v>
      </c>
      <c r="P33" s="92">
        <v>8.3000000000000004E-2</v>
      </c>
      <c r="Q33" s="94" t="e">
        <f>O33*$P$10</f>
        <v>#REF!</v>
      </c>
      <c r="R33" s="108"/>
      <c r="S33" s="109" t="e">
        <f>+C33-G33</f>
        <v>#REF!</v>
      </c>
      <c r="T33" s="92">
        <v>8.3000000000000004E-2</v>
      </c>
      <c r="U33" s="91" t="e">
        <f>S33*$T$10</f>
        <v>#REF!</v>
      </c>
      <c r="V33" s="204"/>
    </row>
    <row r="34" spans="1:22" ht="15.75" x14ac:dyDescent="0.25">
      <c r="A34" s="117" t="s">
        <v>35</v>
      </c>
      <c r="B34" s="117"/>
      <c r="C34" s="218"/>
      <c r="D34" s="87">
        <v>8.3000000000000004E-2</v>
      </c>
      <c r="E34" s="149">
        <f t="shared" si="0"/>
        <v>0</v>
      </c>
      <c r="F34" s="75"/>
      <c r="G34" s="218"/>
      <c r="H34" s="87">
        <v>8.3000000000000004E-2</v>
      </c>
      <c r="I34" s="96">
        <f>G34*$H$13</f>
        <v>0</v>
      </c>
      <c r="J34" s="92"/>
      <c r="K34" s="218">
        <f>+C34*$C$208</f>
        <v>0</v>
      </c>
      <c r="L34" s="92">
        <v>8.3000000000000004E-2</v>
      </c>
      <c r="M34" s="95">
        <f>K34*$L$10</f>
        <v>0</v>
      </c>
      <c r="N34" s="108"/>
      <c r="O34" s="109">
        <f>+G34-K34</f>
        <v>0</v>
      </c>
      <c r="P34" s="92">
        <v>8.3000000000000004E-2</v>
      </c>
      <c r="Q34" s="94">
        <f>O34*$P$10</f>
        <v>0</v>
      </c>
      <c r="R34" s="108"/>
      <c r="S34" s="109">
        <f>+C34-G34</f>
        <v>0</v>
      </c>
      <c r="T34" s="92">
        <v>8.3000000000000004E-2</v>
      </c>
      <c r="U34" s="91">
        <f>S34*$T$10</f>
        <v>0</v>
      </c>
      <c r="V34" s="204"/>
    </row>
    <row r="35" spans="1:22" ht="15.75" hidden="1" x14ac:dyDescent="0.25">
      <c r="A35" s="117" t="s">
        <v>36</v>
      </c>
      <c r="B35" s="117"/>
      <c r="C35" s="218"/>
      <c r="D35" s="87">
        <v>8.3000000000000004E-2</v>
      </c>
      <c r="E35" s="149">
        <f t="shared" si="0"/>
        <v>0</v>
      </c>
      <c r="F35" s="75"/>
      <c r="G35" s="218"/>
      <c r="H35" s="87">
        <v>8.3000000000000004E-2</v>
      </c>
      <c r="I35" s="96">
        <f>G35*$H$13</f>
        <v>0</v>
      </c>
      <c r="J35" s="92"/>
      <c r="K35" s="218">
        <f>+C35*$C$208</f>
        <v>0</v>
      </c>
      <c r="L35" s="92">
        <v>8.3000000000000004E-2</v>
      </c>
      <c r="M35" s="95">
        <f>K35*$L$10</f>
        <v>0</v>
      </c>
      <c r="N35" s="108"/>
      <c r="O35" s="109">
        <f>+G35-K35</f>
        <v>0</v>
      </c>
      <c r="P35" s="92">
        <v>8.3000000000000004E-2</v>
      </c>
      <c r="Q35" s="94">
        <f>O35*$P$10</f>
        <v>0</v>
      </c>
      <c r="R35" s="108"/>
      <c r="S35" s="109">
        <f>+C35-G35</f>
        <v>0</v>
      </c>
      <c r="T35" s="92">
        <v>8.3000000000000004E-2</v>
      </c>
      <c r="U35" s="91">
        <f>S35*$T$10</f>
        <v>0</v>
      </c>
      <c r="V35" s="204"/>
    </row>
    <row r="36" spans="1:22" ht="15.75" x14ac:dyDescent="0.25">
      <c r="A36" s="117" t="s">
        <v>37</v>
      </c>
      <c r="B36" s="117"/>
      <c r="C36" s="218"/>
      <c r="D36" s="87">
        <v>8.3000000000000004E-2</v>
      </c>
      <c r="E36" s="149">
        <f t="shared" si="0"/>
        <v>0</v>
      </c>
      <c r="F36" s="75"/>
      <c r="G36" s="218"/>
      <c r="H36" s="87">
        <v>8.3000000000000004E-2</v>
      </c>
      <c r="I36" s="96">
        <f>G36*$H$13</f>
        <v>0</v>
      </c>
      <c r="J36" s="92"/>
      <c r="K36" s="218">
        <f>+C36*$C$208</f>
        <v>0</v>
      </c>
      <c r="L36" s="92">
        <v>8.3000000000000004E-2</v>
      </c>
      <c r="M36" s="95">
        <f>K36*$L$10</f>
        <v>0</v>
      </c>
      <c r="N36" s="108"/>
      <c r="O36" s="109">
        <f>+G36-K36</f>
        <v>0</v>
      </c>
      <c r="P36" s="92">
        <v>8.3000000000000004E-2</v>
      </c>
      <c r="Q36" s="94">
        <f>O36*$P$10</f>
        <v>0</v>
      </c>
      <c r="R36" s="108"/>
      <c r="S36" s="109">
        <f>+C36-G36</f>
        <v>0</v>
      </c>
      <c r="T36" s="92">
        <v>8.3000000000000004E-2</v>
      </c>
      <c r="U36" s="91">
        <f>S36*$T$10</f>
        <v>0</v>
      </c>
      <c r="V36" s="204"/>
    </row>
    <row r="37" spans="1:22" ht="15.75" x14ac:dyDescent="0.25">
      <c r="A37" s="117" t="s">
        <v>38</v>
      </c>
      <c r="B37" s="117"/>
      <c r="C37" s="218"/>
      <c r="D37" s="87">
        <v>8.3000000000000004E-2</v>
      </c>
      <c r="E37" s="149">
        <f t="shared" si="0"/>
        <v>0</v>
      </c>
      <c r="F37" s="75"/>
      <c r="G37" s="218"/>
      <c r="H37" s="87">
        <v>8.3000000000000004E-2</v>
      </c>
      <c r="I37" s="96">
        <f>G37*$H$13</f>
        <v>0</v>
      </c>
      <c r="J37" s="92"/>
      <c r="K37" s="218">
        <f>+C37*$C$208</f>
        <v>0</v>
      </c>
      <c r="L37" s="92">
        <v>8.3000000000000004E-2</v>
      </c>
      <c r="M37" s="95">
        <f>K37*$L$10</f>
        <v>0</v>
      </c>
      <c r="N37" s="108"/>
      <c r="O37" s="109">
        <f>+G37-K37</f>
        <v>0</v>
      </c>
      <c r="P37" s="92">
        <v>8.3000000000000004E-2</v>
      </c>
      <c r="Q37" s="94">
        <f>O37*$P$10</f>
        <v>0</v>
      </c>
      <c r="R37" s="108"/>
      <c r="S37" s="109">
        <f>+C37-G37</f>
        <v>0</v>
      </c>
      <c r="T37" s="92">
        <v>8.3000000000000004E-2</v>
      </c>
      <c r="U37" s="91">
        <f>S37*$T$10</f>
        <v>0</v>
      </c>
      <c r="V37" s="204"/>
    </row>
    <row r="38" spans="1:22" ht="15.75" x14ac:dyDescent="0.25">
      <c r="A38" s="117" t="s">
        <v>39</v>
      </c>
      <c r="B38" s="117"/>
      <c r="C38" s="218"/>
      <c r="D38" s="87">
        <v>8.3000000000000004E-2</v>
      </c>
      <c r="E38" s="149">
        <f t="shared" si="0"/>
        <v>0</v>
      </c>
      <c r="F38" s="75"/>
      <c r="G38" s="218"/>
      <c r="H38" s="87">
        <v>8.3000000000000004E-2</v>
      </c>
      <c r="I38" s="96">
        <f>G38*$H$13</f>
        <v>0</v>
      </c>
      <c r="J38" s="92"/>
      <c r="K38" s="218">
        <f>+C38*$C$208</f>
        <v>0</v>
      </c>
      <c r="L38" s="92">
        <v>8.3000000000000004E-2</v>
      </c>
      <c r="M38" s="95">
        <f>K38*$L$10</f>
        <v>0</v>
      </c>
      <c r="N38" s="108"/>
      <c r="O38" s="109">
        <f>+G38-K38</f>
        <v>0</v>
      </c>
      <c r="P38" s="92">
        <v>8.3000000000000004E-2</v>
      </c>
      <c r="Q38" s="94">
        <f>O38*$P$10</f>
        <v>0</v>
      </c>
      <c r="R38" s="108"/>
      <c r="S38" s="109">
        <f>+C38-G38</f>
        <v>0</v>
      </c>
      <c r="T38" s="92">
        <v>8.3000000000000004E-2</v>
      </c>
      <c r="U38" s="91">
        <f>S38*$T$10</f>
        <v>0</v>
      </c>
      <c r="V38" s="204"/>
    </row>
    <row r="39" spans="1:22" ht="15.75" x14ac:dyDescent="0.25">
      <c r="A39" s="117" t="s">
        <v>40</v>
      </c>
      <c r="B39" s="117"/>
      <c r="C39" s="218"/>
      <c r="D39" s="87">
        <v>8.3000000000000004E-2</v>
      </c>
      <c r="E39" s="149">
        <f t="shared" si="0"/>
        <v>0</v>
      </c>
      <c r="F39" s="75"/>
      <c r="G39" s="218"/>
      <c r="H39" s="87">
        <v>8.3000000000000004E-2</v>
      </c>
      <c r="I39" s="96">
        <f>G39*$H$13</f>
        <v>0</v>
      </c>
      <c r="J39" s="92"/>
      <c r="K39" s="218">
        <f>+C39*$C$208</f>
        <v>0</v>
      </c>
      <c r="L39" s="92">
        <v>8.3000000000000004E-2</v>
      </c>
      <c r="M39" s="95">
        <f>K39*$L$10</f>
        <v>0</v>
      </c>
      <c r="N39" s="108"/>
      <c r="O39" s="109">
        <f>+G39-K39</f>
        <v>0</v>
      </c>
      <c r="P39" s="92">
        <v>8.3000000000000004E-2</v>
      </c>
      <c r="Q39" s="94">
        <f>O39*$P$10</f>
        <v>0</v>
      </c>
      <c r="R39" s="108"/>
      <c r="S39" s="109">
        <f>+C39-G39</f>
        <v>0</v>
      </c>
      <c r="T39" s="92">
        <v>8.3000000000000004E-2</v>
      </c>
      <c r="U39" s="91">
        <f>S39*$T$10</f>
        <v>0</v>
      </c>
      <c r="V39" s="204"/>
    </row>
    <row r="40" spans="1:22" ht="16.5" thickBot="1" x14ac:dyDescent="0.3">
      <c r="A40" s="40" t="s">
        <v>41</v>
      </c>
      <c r="B40" s="40"/>
      <c r="C40" s="218"/>
      <c r="D40" s="87">
        <v>8.3000000000000004E-2</v>
      </c>
      <c r="E40" s="149">
        <f t="shared" si="0"/>
        <v>0</v>
      </c>
      <c r="F40" s="75"/>
      <c r="G40" s="218"/>
      <c r="H40" s="87">
        <v>8.3000000000000004E-2</v>
      </c>
      <c r="I40" s="96">
        <f>G40*$H$13</f>
        <v>0</v>
      </c>
      <c r="J40" s="92"/>
      <c r="K40" s="218">
        <f>+C40*$C$208</f>
        <v>0</v>
      </c>
      <c r="L40" s="92">
        <v>8.3000000000000004E-2</v>
      </c>
      <c r="M40" s="95">
        <f>K40*$L$10</f>
        <v>0</v>
      </c>
      <c r="N40" s="108"/>
      <c r="O40" s="109">
        <f>+G40-K40</f>
        <v>0</v>
      </c>
      <c r="P40" s="92">
        <v>8.3000000000000004E-2</v>
      </c>
      <c r="Q40" s="94">
        <f>O40*$P$10</f>
        <v>0</v>
      </c>
      <c r="R40" s="108"/>
      <c r="S40" s="109">
        <f>+C40-G40</f>
        <v>0</v>
      </c>
      <c r="T40" s="92">
        <v>8.3000000000000004E-2</v>
      </c>
      <c r="U40" s="91">
        <f>S40*$T$10</f>
        <v>0</v>
      </c>
      <c r="V40" s="204"/>
    </row>
    <row r="41" spans="1:22" ht="15.75" hidden="1" x14ac:dyDescent="0.25">
      <c r="A41" s="40" t="s">
        <v>42</v>
      </c>
      <c r="B41" s="40"/>
      <c r="C41" s="218" t="e">
        <f>+[1]Begroting!C44</f>
        <v>#REF!</v>
      </c>
      <c r="D41" s="87">
        <v>8.3000000000000004E-2</v>
      </c>
      <c r="E41" s="149" t="e">
        <f t="shared" si="0"/>
        <v>#REF!</v>
      </c>
      <c r="F41" s="75"/>
      <c r="G41" s="218"/>
      <c r="H41" s="87">
        <v>8.3000000000000004E-2</v>
      </c>
      <c r="I41" s="96">
        <f>G41*$H$13</f>
        <v>0</v>
      </c>
      <c r="J41" s="92"/>
      <c r="K41" s="218" t="e">
        <f>+C41*$C$208</f>
        <v>#REF!</v>
      </c>
      <c r="L41" s="92">
        <v>8.3000000000000004E-2</v>
      </c>
      <c r="M41" s="95" t="e">
        <f>K41*$L$10</f>
        <v>#REF!</v>
      </c>
      <c r="N41" s="108"/>
      <c r="O41" s="109" t="e">
        <f>+G41-K41</f>
        <v>#REF!</v>
      </c>
      <c r="P41" s="92">
        <v>8.3000000000000004E-2</v>
      </c>
      <c r="Q41" s="94" t="e">
        <f>O41*$P$10</f>
        <v>#REF!</v>
      </c>
      <c r="R41" s="108"/>
      <c r="S41" s="109" t="e">
        <f>+C41-G41</f>
        <v>#REF!</v>
      </c>
      <c r="T41" s="92">
        <v>8.3000000000000004E-2</v>
      </c>
      <c r="U41" s="91" t="e">
        <f>S41*$T$10</f>
        <v>#REF!</v>
      </c>
      <c r="V41" s="204"/>
    </row>
    <row r="42" spans="1:22" ht="15.75" hidden="1" x14ac:dyDescent="0.25">
      <c r="A42" s="40" t="s">
        <v>43</v>
      </c>
      <c r="B42" s="40"/>
      <c r="C42" s="218" t="e">
        <f>+[1]Begroting!C45</f>
        <v>#REF!</v>
      </c>
      <c r="D42" s="87">
        <v>8.3000000000000004E-2</v>
      </c>
      <c r="E42" s="149" t="e">
        <f t="shared" si="0"/>
        <v>#REF!</v>
      </c>
      <c r="F42" s="75"/>
      <c r="G42" s="218"/>
      <c r="H42" s="87">
        <v>8.3000000000000004E-2</v>
      </c>
      <c r="I42" s="96">
        <f>G42*$H$13</f>
        <v>0</v>
      </c>
      <c r="J42" s="92"/>
      <c r="K42" s="218" t="e">
        <f>+C42*$C$208</f>
        <v>#REF!</v>
      </c>
      <c r="L42" s="92">
        <v>8.3000000000000004E-2</v>
      </c>
      <c r="M42" s="95" t="e">
        <f>K42*$L$10</f>
        <v>#REF!</v>
      </c>
      <c r="N42" s="108"/>
      <c r="O42" s="109" t="e">
        <f>+G42-K42</f>
        <v>#REF!</v>
      </c>
      <c r="P42" s="92">
        <v>8.3000000000000004E-2</v>
      </c>
      <c r="Q42" s="94" t="e">
        <f>O42*$P$10</f>
        <v>#REF!</v>
      </c>
      <c r="R42" s="108"/>
      <c r="S42" s="109" t="e">
        <f>+C42-G42</f>
        <v>#REF!</v>
      </c>
      <c r="T42" s="92">
        <v>8.3000000000000004E-2</v>
      </c>
      <c r="U42" s="91" t="e">
        <f>S42*$T$10</f>
        <v>#REF!</v>
      </c>
      <c r="V42" s="204"/>
    </row>
    <row r="43" spans="1:22" ht="15.75" hidden="1" x14ac:dyDescent="0.25">
      <c r="A43" s="40" t="s">
        <v>44</v>
      </c>
      <c r="B43" s="40"/>
      <c r="C43" s="218" t="e">
        <f>+[1]Begroting!C46</f>
        <v>#REF!</v>
      </c>
      <c r="D43" s="87">
        <v>8.3000000000000004E-2</v>
      </c>
      <c r="E43" s="149" t="e">
        <f t="shared" si="0"/>
        <v>#REF!</v>
      </c>
      <c r="F43" s="75"/>
      <c r="G43" s="218"/>
      <c r="H43" s="87">
        <v>8.3000000000000004E-2</v>
      </c>
      <c r="I43" s="96">
        <f>G43*$H$13</f>
        <v>0</v>
      </c>
      <c r="J43" s="92"/>
      <c r="K43" s="218" t="e">
        <f>+C43*$C$208</f>
        <v>#REF!</v>
      </c>
      <c r="L43" s="92">
        <v>8.3000000000000004E-2</v>
      </c>
      <c r="M43" s="95" t="e">
        <f>K43*$L$10</f>
        <v>#REF!</v>
      </c>
      <c r="N43" s="108"/>
      <c r="O43" s="109" t="e">
        <f>+G43-K43</f>
        <v>#REF!</v>
      </c>
      <c r="P43" s="92">
        <v>8.3000000000000004E-2</v>
      </c>
      <c r="Q43" s="94" t="e">
        <f>O43*$P$10</f>
        <v>#REF!</v>
      </c>
      <c r="R43" s="108"/>
      <c r="S43" s="109" t="e">
        <f>+C43-G43</f>
        <v>#REF!</v>
      </c>
      <c r="T43" s="92">
        <v>8.3000000000000004E-2</v>
      </c>
      <c r="U43" s="91" t="e">
        <f>S43*$T$10</f>
        <v>#REF!</v>
      </c>
      <c r="V43" s="204"/>
    </row>
    <row r="44" spans="1:22" ht="15.75" hidden="1" x14ac:dyDescent="0.25">
      <c r="A44" s="40" t="s">
        <v>45</v>
      </c>
      <c r="B44" s="40"/>
      <c r="C44" s="218" t="e">
        <f>+[1]Begroting!C47</f>
        <v>#REF!</v>
      </c>
      <c r="D44" s="87">
        <v>8.3000000000000004E-2</v>
      </c>
      <c r="E44" s="149" t="e">
        <f t="shared" si="0"/>
        <v>#REF!</v>
      </c>
      <c r="F44" s="75"/>
      <c r="G44" s="218"/>
      <c r="H44" s="87">
        <v>8.3000000000000004E-2</v>
      </c>
      <c r="I44" s="96">
        <f>G44*$H$13</f>
        <v>0</v>
      </c>
      <c r="J44" s="92"/>
      <c r="K44" s="218" t="e">
        <f>+C44*$C$208</f>
        <v>#REF!</v>
      </c>
      <c r="L44" s="92">
        <v>8.3000000000000004E-2</v>
      </c>
      <c r="M44" s="95" t="e">
        <f>K44*$L$10</f>
        <v>#REF!</v>
      </c>
      <c r="N44" s="108"/>
      <c r="O44" s="109" t="e">
        <f>+G44-K44</f>
        <v>#REF!</v>
      </c>
      <c r="P44" s="92">
        <v>8.3000000000000004E-2</v>
      </c>
      <c r="Q44" s="94" t="e">
        <f>O44*$P$10</f>
        <v>#REF!</v>
      </c>
      <c r="R44" s="108"/>
      <c r="S44" s="109" t="e">
        <f>+C44-G44</f>
        <v>#REF!</v>
      </c>
      <c r="T44" s="92">
        <v>8.3000000000000004E-2</v>
      </c>
      <c r="U44" s="91" t="e">
        <f>S44*$T$10</f>
        <v>#REF!</v>
      </c>
      <c r="V44" s="204"/>
    </row>
    <row r="45" spans="1:22" ht="15.75" hidden="1" x14ac:dyDescent="0.25">
      <c r="A45" s="40" t="s">
        <v>46</v>
      </c>
      <c r="B45" s="40"/>
      <c r="C45" s="218" t="e">
        <f>+[1]Begroting!C48</f>
        <v>#REF!</v>
      </c>
      <c r="D45" s="87">
        <v>8.3000000000000004E-2</v>
      </c>
      <c r="E45" s="149" t="e">
        <f t="shared" si="0"/>
        <v>#REF!</v>
      </c>
      <c r="F45" s="75"/>
      <c r="G45" s="218"/>
      <c r="H45" s="87">
        <v>8.3000000000000004E-2</v>
      </c>
      <c r="I45" s="96">
        <f>G45*$H$13</f>
        <v>0</v>
      </c>
      <c r="J45" s="92"/>
      <c r="K45" s="218" t="e">
        <f>+C45*$C$208</f>
        <v>#REF!</v>
      </c>
      <c r="L45" s="92">
        <v>8.3000000000000004E-2</v>
      </c>
      <c r="M45" s="95" t="e">
        <f>K45*$L$10</f>
        <v>#REF!</v>
      </c>
      <c r="N45" s="108"/>
      <c r="O45" s="109" t="e">
        <f>+G45-K45</f>
        <v>#REF!</v>
      </c>
      <c r="P45" s="92">
        <v>8.3000000000000004E-2</v>
      </c>
      <c r="Q45" s="94" t="e">
        <f>O45*$P$10</f>
        <v>#REF!</v>
      </c>
      <c r="R45" s="108"/>
      <c r="S45" s="109" t="e">
        <f>+C45-G45</f>
        <v>#REF!</v>
      </c>
      <c r="T45" s="92">
        <v>8.3000000000000004E-2</v>
      </c>
      <c r="U45" s="91" t="e">
        <f>S45*$T$10</f>
        <v>#REF!</v>
      </c>
      <c r="V45" s="204"/>
    </row>
    <row r="46" spans="1:22" ht="15.75" hidden="1" x14ac:dyDescent="0.25">
      <c r="A46" s="40" t="s">
        <v>47</v>
      </c>
      <c r="B46" s="40"/>
      <c r="C46" s="218" t="e">
        <f>+[1]Begroting!C49</f>
        <v>#REF!</v>
      </c>
      <c r="D46" s="87">
        <v>8.3000000000000004E-2</v>
      </c>
      <c r="E46" s="149" t="e">
        <f t="shared" si="0"/>
        <v>#REF!</v>
      </c>
      <c r="F46" s="75"/>
      <c r="G46" s="218"/>
      <c r="H46" s="87">
        <v>8.3000000000000004E-2</v>
      </c>
      <c r="I46" s="96">
        <f>G46*$H$13</f>
        <v>0</v>
      </c>
      <c r="J46" s="92"/>
      <c r="K46" s="218" t="e">
        <f>+C46*$C$208</f>
        <v>#REF!</v>
      </c>
      <c r="L46" s="92">
        <v>8.3000000000000004E-2</v>
      </c>
      <c r="M46" s="95" t="e">
        <f>K46*$L$10</f>
        <v>#REF!</v>
      </c>
      <c r="N46" s="108"/>
      <c r="O46" s="109" t="e">
        <f>+G46-K46</f>
        <v>#REF!</v>
      </c>
      <c r="P46" s="92">
        <v>8.3000000000000004E-2</v>
      </c>
      <c r="Q46" s="94" t="e">
        <f>O46*$P$10</f>
        <v>#REF!</v>
      </c>
      <c r="R46" s="108"/>
      <c r="S46" s="109" t="e">
        <f>+C46-G46</f>
        <v>#REF!</v>
      </c>
      <c r="T46" s="92">
        <v>8.3000000000000004E-2</v>
      </c>
      <c r="U46" s="91" t="e">
        <f>S46*$T$10</f>
        <v>#REF!</v>
      </c>
      <c r="V46" s="204"/>
    </row>
    <row r="47" spans="1:22" ht="15.75" hidden="1" x14ac:dyDescent="0.25">
      <c r="A47" s="40" t="s">
        <v>48</v>
      </c>
      <c r="B47" s="40"/>
      <c r="C47" s="218" t="e">
        <f>+[1]Begroting!C50</f>
        <v>#REF!</v>
      </c>
      <c r="D47" s="87">
        <v>8.3000000000000004E-2</v>
      </c>
      <c r="E47" s="149" t="e">
        <f t="shared" si="0"/>
        <v>#REF!</v>
      </c>
      <c r="F47" s="75"/>
      <c r="G47" s="218"/>
      <c r="H47" s="87">
        <v>8.3000000000000004E-2</v>
      </c>
      <c r="I47" s="96">
        <f>G47*$H$13</f>
        <v>0</v>
      </c>
      <c r="J47" s="92"/>
      <c r="K47" s="218" t="e">
        <f>+C47*$C$208</f>
        <v>#REF!</v>
      </c>
      <c r="L47" s="92">
        <v>8.3000000000000004E-2</v>
      </c>
      <c r="M47" s="95" t="e">
        <f>K47*$L$10</f>
        <v>#REF!</v>
      </c>
      <c r="N47" s="108"/>
      <c r="O47" s="109" t="e">
        <f>+G47-K47</f>
        <v>#REF!</v>
      </c>
      <c r="P47" s="92">
        <v>8.3000000000000004E-2</v>
      </c>
      <c r="Q47" s="94" t="e">
        <f>O47*$P$10</f>
        <v>#REF!</v>
      </c>
      <c r="R47" s="108"/>
      <c r="S47" s="109" t="e">
        <f>+C47-G47</f>
        <v>#REF!</v>
      </c>
      <c r="T47" s="92">
        <v>8.3000000000000004E-2</v>
      </c>
      <c r="U47" s="91" t="e">
        <f>S47*$T$10</f>
        <v>#REF!</v>
      </c>
      <c r="V47" s="204"/>
    </row>
    <row r="48" spans="1:22" ht="15.75" hidden="1" x14ac:dyDescent="0.25">
      <c r="A48" s="40" t="s">
        <v>49</v>
      </c>
      <c r="B48" s="40"/>
      <c r="C48" s="218" t="e">
        <f>+[1]Begroting!C51</f>
        <v>#REF!</v>
      </c>
      <c r="D48" s="87">
        <v>8.3000000000000004E-2</v>
      </c>
      <c r="E48" s="149" t="e">
        <f t="shared" si="0"/>
        <v>#REF!</v>
      </c>
      <c r="F48" s="75"/>
      <c r="G48" s="218"/>
      <c r="H48" s="87">
        <v>8.3000000000000004E-2</v>
      </c>
      <c r="I48" s="96">
        <f>G48*$H$13</f>
        <v>0</v>
      </c>
      <c r="J48" s="92"/>
      <c r="K48" s="218" t="e">
        <f>+C48*$C$208</f>
        <v>#REF!</v>
      </c>
      <c r="L48" s="92">
        <v>8.3000000000000004E-2</v>
      </c>
      <c r="M48" s="95" t="e">
        <f>K48*$L$10</f>
        <v>#REF!</v>
      </c>
      <c r="N48" s="108"/>
      <c r="O48" s="109" t="e">
        <f>+G48-K48</f>
        <v>#REF!</v>
      </c>
      <c r="P48" s="92">
        <v>8.3000000000000004E-2</v>
      </c>
      <c r="Q48" s="94" t="e">
        <f>O48*$P$10</f>
        <v>#REF!</v>
      </c>
      <c r="R48" s="108"/>
      <c r="S48" s="109" t="e">
        <f>+C48-G48</f>
        <v>#REF!</v>
      </c>
      <c r="T48" s="92">
        <v>8.3000000000000004E-2</v>
      </c>
      <c r="U48" s="91" t="e">
        <f>S48*$T$10</f>
        <v>#REF!</v>
      </c>
      <c r="V48" s="204"/>
    </row>
    <row r="49" spans="1:22" ht="15.75" hidden="1" x14ac:dyDescent="0.25">
      <c r="A49" s="40" t="s">
        <v>50</v>
      </c>
      <c r="B49" s="40"/>
      <c r="C49" s="218" t="e">
        <f>+[1]Begroting!C52</f>
        <v>#REF!</v>
      </c>
      <c r="D49" s="87">
        <v>8.3000000000000004E-2</v>
      </c>
      <c r="E49" s="149" t="e">
        <f t="shared" si="0"/>
        <v>#REF!</v>
      </c>
      <c r="F49" s="75"/>
      <c r="G49" s="218"/>
      <c r="H49" s="87">
        <v>8.3000000000000004E-2</v>
      </c>
      <c r="I49" s="96">
        <f>G49*$H$13</f>
        <v>0</v>
      </c>
      <c r="J49" s="92"/>
      <c r="K49" s="218" t="e">
        <f>+C49*$C$208</f>
        <v>#REF!</v>
      </c>
      <c r="L49" s="92">
        <v>8.3000000000000004E-2</v>
      </c>
      <c r="M49" s="95" t="e">
        <f>K49*$L$10</f>
        <v>#REF!</v>
      </c>
      <c r="N49" s="108"/>
      <c r="O49" s="109" t="e">
        <f>+G49-K49</f>
        <v>#REF!</v>
      </c>
      <c r="P49" s="92">
        <v>8.3000000000000004E-2</v>
      </c>
      <c r="Q49" s="94" t="e">
        <f>O49*$P$10</f>
        <v>#REF!</v>
      </c>
      <c r="R49" s="108"/>
      <c r="S49" s="109" t="e">
        <f>+C49-G49</f>
        <v>#REF!</v>
      </c>
      <c r="T49" s="92">
        <v>8.3000000000000004E-2</v>
      </c>
      <c r="U49" s="91" t="e">
        <f>S49*$T$10</f>
        <v>#REF!</v>
      </c>
      <c r="V49" s="204"/>
    </row>
    <row r="50" spans="1:22" ht="15.75" hidden="1" x14ac:dyDescent="0.25">
      <c r="A50" s="40" t="s">
        <v>51</v>
      </c>
      <c r="B50" s="40"/>
      <c r="C50" s="218" t="e">
        <f>+[1]Begroting!C53</f>
        <v>#REF!</v>
      </c>
      <c r="D50" s="87">
        <v>8.3000000000000004E-2</v>
      </c>
      <c r="E50" s="149" t="e">
        <f t="shared" si="0"/>
        <v>#REF!</v>
      </c>
      <c r="F50" s="75"/>
      <c r="G50" s="218"/>
      <c r="H50" s="87">
        <v>8.3000000000000004E-2</v>
      </c>
      <c r="I50" s="96">
        <f>G50*$H$13</f>
        <v>0</v>
      </c>
      <c r="J50" s="92"/>
      <c r="K50" s="218" t="e">
        <f>+C50*$C$208</f>
        <v>#REF!</v>
      </c>
      <c r="L50" s="92">
        <v>8.3000000000000004E-2</v>
      </c>
      <c r="M50" s="95" t="e">
        <f>K50*$L$10</f>
        <v>#REF!</v>
      </c>
      <c r="N50" s="108"/>
      <c r="O50" s="109" t="e">
        <f>+G50-K50</f>
        <v>#REF!</v>
      </c>
      <c r="P50" s="92">
        <v>8.3000000000000004E-2</v>
      </c>
      <c r="Q50" s="94" t="e">
        <f>O50*$P$10</f>
        <v>#REF!</v>
      </c>
      <c r="R50" s="108"/>
      <c r="S50" s="109" t="e">
        <f>+C50-G50</f>
        <v>#REF!</v>
      </c>
      <c r="T50" s="92">
        <v>8.3000000000000004E-2</v>
      </c>
      <c r="U50" s="91" t="e">
        <f>S50*$T$10</f>
        <v>#REF!</v>
      </c>
      <c r="V50" s="204"/>
    </row>
    <row r="51" spans="1:22" ht="15.75" hidden="1" x14ac:dyDescent="0.25">
      <c r="A51" s="40" t="s">
        <v>52</v>
      </c>
      <c r="B51" s="40"/>
      <c r="C51" s="218" t="e">
        <f>+[1]Begroting!C54</f>
        <v>#REF!</v>
      </c>
      <c r="D51" s="87">
        <v>8.3000000000000004E-2</v>
      </c>
      <c r="E51" s="149" t="e">
        <f t="shared" si="0"/>
        <v>#REF!</v>
      </c>
      <c r="F51" s="75"/>
      <c r="G51" s="218"/>
      <c r="H51" s="87">
        <v>8.3000000000000004E-2</v>
      </c>
      <c r="I51" s="96">
        <f>G51*$H$13</f>
        <v>0</v>
      </c>
      <c r="J51" s="92"/>
      <c r="K51" s="218" t="e">
        <f>+C51*$C$208</f>
        <v>#REF!</v>
      </c>
      <c r="L51" s="92">
        <v>8.3000000000000004E-2</v>
      </c>
      <c r="M51" s="95" t="e">
        <f>K51*$L$10</f>
        <v>#REF!</v>
      </c>
      <c r="N51" s="108"/>
      <c r="O51" s="109" t="e">
        <f>+G51-K51</f>
        <v>#REF!</v>
      </c>
      <c r="P51" s="92">
        <v>8.3000000000000004E-2</v>
      </c>
      <c r="Q51" s="94" t="e">
        <f>O51*$P$10</f>
        <v>#REF!</v>
      </c>
      <c r="R51" s="108"/>
      <c r="S51" s="109" t="e">
        <f>+C51-G51</f>
        <v>#REF!</v>
      </c>
      <c r="T51" s="92">
        <v>8.3000000000000004E-2</v>
      </c>
      <c r="U51" s="91" t="e">
        <f>S51*$T$10</f>
        <v>#REF!</v>
      </c>
      <c r="V51" s="204"/>
    </row>
    <row r="52" spans="1:22" ht="15.75" hidden="1" x14ac:dyDescent="0.25">
      <c r="A52" s="40" t="s">
        <v>53</v>
      </c>
      <c r="B52" s="40"/>
      <c r="C52" s="218" t="e">
        <f>+[1]Begroting!C55</f>
        <v>#REF!</v>
      </c>
      <c r="D52" s="87">
        <v>8.3000000000000004E-2</v>
      </c>
      <c r="E52" s="250" t="e">
        <f t="shared" si="0"/>
        <v>#REF!</v>
      </c>
      <c r="F52" s="75"/>
      <c r="G52" s="218"/>
      <c r="H52" s="87">
        <v>8.3000000000000004E-2</v>
      </c>
      <c r="I52" s="251">
        <f>G52*$H$13</f>
        <v>0</v>
      </c>
      <c r="J52" s="92"/>
      <c r="K52" s="218" t="e">
        <f>+C52*$C$208</f>
        <v>#REF!</v>
      </c>
      <c r="L52" s="92">
        <v>8.3000000000000004E-2</v>
      </c>
      <c r="M52" s="252" t="e">
        <f>K52*$L$10</f>
        <v>#REF!</v>
      </c>
      <c r="N52" s="108"/>
      <c r="O52" s="109" t="e">
        <f>+G52-K52</f>
        <v>#REF!</v>
      </c>
      <c r="P52" s="92">
        <v>8.3000000000000004E-2</v>
      </c>
      <c r="Q52" s="253" t="e">
        <f>O52*$P$10</f>
        <v>#REF!</v>
      </c>
      <c r="R52" s="108"/>
      <c r="S52" s="109" t="e">
        <f>+C52-G52</f>
        <v>#REF!</v>
      </c>
      <c r="T52" s="92">
        <v>8.3000000000000004E-2</v>
      </c>
      <c r="U52" s="254" t="e">
        <f>S52*$T$10</f>
        <v>#REF!</v>
      </c>
      <c r="V52" s="204"/>
    </row>
    <row r="53" spans="1:22" ht="16.5" thickBot="1" x14ac:dyDescent="0.3">
      <c r="A53" s="336" t="s">
        <v>54</v>
      </c>
      <c r="B53" s="337"/>
      <c r="C53" s="331"/>
      <c r="D53" s="293"/>
      <c r="E53" s="294"/>
      <c r="F53" s="295"/>
      <c r="G53" s="331"/>
      <c r="H53" s="293"/>
      <c r="I53" s="296"/>
      <c r="J53" s="297"/>
      <c r="K53" s="331"/>
      <c r="L53" s="297"/>
      <c r="M53" s="298"/>
      <c r="N53" s="334"/>
      <c r="O53" s="333"/>
      <c r="P53" s="297"/>
      <c r="Q53" s="300"/>
      <c r="R53" s="334"/>
      <c r="S53" s="333"/>
      <c r="T53" s="297"/>
      <c r="U53" s="303"/>
      <c r="V53" s="335"/>
    </row>
    <row r="54" spans="1:22" ht="15.75" x14ac:dyDescent="0.25">
      <c r="A54" s="117" t="s">
        <v>55</v>
      </c>
      <c r="B54" s="117"/>
      <c r="C54" s="218"/>
      <c r="D54" s="87">
        <v>8.3000000000000004E-2</v>
      </c>
      <c r="E54" s="255">
        <f t="shared" si="0"/>
        <v>0</v>
      </c>
      <c r="F54" s="75"/>
      <c r="G54" s="218"/>
      <c r="H54" s="87">
        <v>8.3000000000000004E-2</v>
      </c>
      <c r="I54" s="256">
        <f>G54*$H$13</f>
        <v>0</v>
      </c>
      <c r="J54" s="92"/>
      <c r="K54" s="218">
        <f>+C54*$C$208</f>
        <v>0</v>
      </c>
      <c r="L54" s="92">
        <v>8.3000000000000004E-2</v>
      </c>
      <c r="M54" s="257">
        <f>K54*$L$10</f>
        <v>0</v>
      </c>
      <c r="N54" s="108"/>
      <c r="O54" s="109">
        <f>+G54-K54</f>
        <v>0</v>
      </c>
      <c r="P54" s="92">
        <v>8.3000000000000004E-2</v>
      </c>
      <c r="Q54" s="258">
        <f>O54*$P$10</f>
        <v>0</v>
      </c>
      <c r="R54" s="108"/>
      <c r="S54" s="109">
        <f>+C54-G54</f>
        <v>0</v>
      </c>
      <c r="T54" s="92">
        <v>8.3000000000000004E-2</v>
      </c>
      <c r="U54" s="259">
        <f>S54*$T$10</f>
        <v>0</v>
      </c>
      <c r="V54" s="204"/>
    </row>
    <row r="55" spans="1:22" ht="16.5" thickBot="1" x14ac:dyDescent="0.3">
      <c r="A55" s="117" t="s">
        <v>56</v>
      </c>
      <c r="B55" s="117"/>
      <c r="C55" s="218"/>
      <c r="D55" s="87">
        <v>8.3000000000000004E-2</v>
      </c>
      <c r="E55" s="250">
        <f t="shared" si="0"/>
        <v>0</v>
      </c>
      <c r="F55" s="75"/>
      <c r="G55" s="218"/>
      <c r="H55" s="87">
        <v>8.3000000000000004E-2</v>
      </c>
      <c r="I55" s="251">
        <f>G55*$H$13</f>
        <v>0</v>
      </c>
      <c r="J55" s="92"/>
      <c r="K55" s="218">
        <f>+C55*$C$208</f>
        <v>0</v>
      </c>
      <c r="L55" s="92">
        <v>8.3000000000000004E-2</v>
      </c>
      <c r="M55" s="252">
        <f>K55*$L$10</f>
        <v>0</v>
      </c>
      <c r="N55" s="108"/>
      <c r="O55" s="109">
        <f>+G55-K55</f>
        <v>0</v>
      </c>
      <c r="P55" s="92">
        <v>8.3000000000000004E-2</v>
      </c>
      <c r="Q55" s="253">
        <f>O55*$P$10</f>
        <v>0</v>
      </c>
      <c r="R55" s="108"/>
      <c r="S55" s="109">
        <f>+C55-G55</f>
        <v>0</v>
      </c>
      <c r="T55" s="92">
        <v>8.3000000000000004E-2</v>
      </c>
      <c r="U55" s="254">
        <f>S55*$T$10</f>
        <v>0</v>
      </c>
      <c r="V55" s="204"/>
    </row>
    <row r="56" spans="1:22" ht="16.5" thickBot="1" x14ac:dyDescent="0.3">
      <c r="A56" s="336" t="s">
        <v>57</v>
      </c>
      <c r="B56" s="337"/>
      <c r="C56" s="331"/>
      <c r="D56" s="293"/>
      <c r="E56" s="294"/>
      <c r="F56" s="295"/>
      <c r="G56" s="331"/>
      <c r="H56" s="293"/>
      <c r="I56" s="296"/>
      <c r="J56" s="297"/>
      <c r="K56" s="331"/>
      <c r="L56" s="297"/>
      <c r="M56" s="298"/>
      <c r="N56" s="334"/>
      <c r="O56" s="333"/>
      <c r="P56" s="297"/>
      <c r="Q56" s="300"/>
      <c r="R56" s="334"/>
      <c r="S56" s="333"/>
      <c r="T56" s="297"/>
      <c r="U56" s="303"/>
      <c r="V56" s="335"/>
    </row>
    <row r="57" spans="1:22" ht="15.75" x14ac:dyDescent="0.25">
      <c r="A57" s="117" t="s">
        <v>58</v>
      </c>
      <c r="B57" s="117"/>
      <c r="C57" s="218"/>
      <c r="D57" s="87">
        <v>8.3000000000000004E-2</v>
      </c>
      <c r="E57" s="255">
        <f t="shared" si="0"/>
        <v>0</v>
      </c>
      <c r="F57" s="75"/>
      <c r="G57" s="218"/>
      <c r="H57" s="87">
        <v>8.3000000000000004E-2</v>
      </c>
      <c r="I57" s="256">
        <f>G57*$H$13</f>
        <v>0</v>
      </c>
      <c r="J57" s="92"/>
      <c r="K57" s="218">
        <f>+C57*$C$208</f>
        <v>0</v>
      </c>
      <c r="L57" s="92">
        <v>8.3000000000000004E-2</v>
      </c>
      <c r="M57" s="257">
        <f>K57*$L$10</f>
        <v>0</v>
      </c>
      <c r="N57" s="108"/>
      <c r="O57" s="109">
        <f>+G57-K57</f>
        <v>0</v>
      </c>
      <c r="P57" s="92">
        <v>8.3000000000000004E-2</v>
      </c>
      <c r="Q57" s="258">
        <f>O57*$P$10</f>
        <v>0</v>
      </c>
      <c r="R57" s="108"/>
      <c r="S57" s="109">
        <f>+C57-G57</f>
        <v>0</v>
      </c>
      <c r="T57" s="92">
        <v>8.3000000000000004E-2</v>
      </c>
      <c r="U57" s="259">
        <f>S57*$T$10</f>
        <v>0</v>
      </c>
      <c r="V57" s="204"/>
    </row>
    <row r="58" spans="1:22" ht="15.75" x14ac:dyDescent="0.25">
      <c r="A58" s="117" t="s">
        <v>59</v>
      </c>
      <c r="B58" s="117"/>
      <c r="C58" s="218"/>
      <c r="D58" s="87">
        <v>8.3000000000000004E-2</v>
      </c>
      <c r="E58" s="149">
        <f t="shared" si="0"/>
        <v>0</v>
      </c>
      <c r="F58" s="75"/>
      <c r="G58" s="218"/>
      <c r="H58" s="87">
        <v>8.3000000000000004E-2</v>
      </c>
      <c r="I58" s="96">
        <f>G58*$H$13</f>
        <v>0</v>
      </c>
      <c r="J58" s="92"/>
      <c r="K58" s="218">
        <f>+C58*$C$208</f>
        <v>0</v>
      </c>
      <c r="L58" s="92">
        <v>8.3000000000000004E-2</v>
      </c>
      <c r="M58" s="95">
        <f>K58*$L$10</f>
        <v>0</v>
      </c>
      <c r="N58" s="108"/>
      <c r="O58" s="109">
        <f>+G58-K58</f>
        <v>0</v>
      </c>
      <c r="P58" s="92">
        <v>8.3000000000000004E-2</v>
      </c>
      <c r="Q58" s="94">
        <f>O58*$P$10</f>
        <v>0</v>
      </c>
      <c r="R58" s="108"/>
      <c r="S58" s="109">
        <f>+C58-G58</f>
        <v>0</v>
      </c>
      <c r="T58" s="92">
        <v>8.3000000000000004E-2</v>
      </c>
      <c r="U58" s="91">
        <f>S58*$T$10</f>
        <v>0</v>
      </c>
      <c r="V58" s="204"/>
    </row>
    <row r="59" spans="1:22" ht="15.75" x14ac:dyDescent="0.25">
      <c r="A59" s="117" t="s">
        <v>60</v>
      </c>
      <c r="B59" s="117"/>
      <c r="C59" s="218"/>
      <c r="D59" s="87">
        <v>8.3000000000000004E-2</v>
      </c>
      <c r="E59" s="149">
        <f t="shared" si="0"/>
        <v>0</v>
      </c>
      <c r="F59" s="75"/>
      <c r="G59" s="218"/>
      <c r="H59" s="87">
        <v>8.3000000000000004E-2</v>
      </c>
      <c r="I59" s="96">
        <f>G59*$H$13</f>
        <v>0</v>
      </c>
      <c r="J59" s="92"/>
      <c r="K59" s="218">
        <f>+C59*$C$208</f>
        <v>0</v>
      </c>
      <c r="L59" s="92">
        <v>8.3000000000000004E-2</v>
      </c>
      <c r="M59" s="95">
        <f>K59*$L$10</f>
        <v>0</v>
      </c>
      <c r="N59" s="108"/>
      <c r="O59" s="109">
        <f>+G59-K59</f>
        <v>0</v>
      </c>
      <c r="P59" s="92">
        <v>8.3000000000000004E-2</v>
      </c>
      <c r="Q59" s="94">
        <f>O59*$P$10</f>
        <v>0</v>
      </c>
      <c r="R59" s="108"/>
      <c r="S59" s="109">
        <f>+C59-G59</f>
        <v>0</v>
      </c>
      <c r="T59" s="92">
        <v>8.3000000000000004E-2</v>
      </c>
      <c r="U59" s="91">
        <f>S59*$T$10</f>
        <v>0</v>
      </c>
      <c r="V59" s="204"/>
    </row>
    <row r="60" spans="1:22" ht="15.75" x14ac:dyDescent="0.25">
      <c r="A60" s="117" t="s">
        <v>61</v>
      </c>
      <c r="B60" s="117"/>
      <c r="C60" s="218"/>
      <c r="D60" s="87">
        <v>8.3000000000000004E-2</v>
      </c>
      <c r="E60" s="149">
        <f t="shared" si="0"/>
        <v>0</v>
      </c>
      <c r="F60" s="75"/>
      <c r="G60" s="218"/>
      <c r="H60" s="87">
        <v>8.3000000000000004E-2</v>
      </c>
      <c r="I60" s="96">
        <f>G60*$H$13</f>
        <v>0</v>
      </c>
      <c r="J60" s="92"/>
      <c r="K60" s="218">
        <f>+C60*$C$208</f>
        <v>0</v>
      </c>
      <c r="L60" s="92">
        <v>8.3000000000000004E-2</v>
      </c>
      <c r="M60" s="95">
        <f>K60*$L$10</f>
        <v>0</v>
      </c>
      <c r="N60" s="108"/>
      <c r="O60" s="109">
        <f>+G60-K60</f>
        <v>0</v>
      </c>
      <c r="P60" s="92">
        <v>8.3000000000000004E-2</v>
      </c>
      <c r="Q60" s="94">
        <f>O60*$P$10</f>
        <v>0</v>
      </c>
      <c r="R60" s="108"/>
      <c r="S60" s="109">
        <f>+C60-G60</f>
        <v>0</v>
      </c>
      <c r="T60" s="92">
        <v>8.3000000000000004E-2</v>
      </c>
      <c r="U60" s="91">
        <f>S60*$T$10</f>
        <v>0</v>
      </c>
      <c r="V60" s="204"/>
    </row>
    <row r="61" spans="1:22" ht="15.75" x14ac:dyDescent="0.25">
      <c r="A61" s="40" t="s">
        <v>62</v>
      </c>
      <c r="B61" s="40"/>
      <c r="C61" s="218"/>
      <c r="D61" s="87">
        <v>8.3000000000000004E-2</v>
      </c>
      <c r="E61" s="149">
        <f t="shared" si="0"/>
        <v>0</v>
      </c>
      <c r="F61" s="75"/>
      <c r="G61" s="218"/>
      <c r="H61" s="87">
        <v>8.3000000000000004E-2</v>
      </c>
      <c r="I61" s="96">
        <f>G61*$H$13</f>
        <v>0</v>
      </c>
      <c r="J61" s="92"/>
      <c r="K61" s="218">
        <f>+C61*$C$208</f>
        <v>0</v>
      </c>
      <c r="L61" s="92">
        <v>8.3000000000000004E-2</v>
      </c>
      <c r="M61" s="95">
        <f>K61*$L$10</f>
        <v>0</v>
      </c>
      <c r="N61" s="108"/>
      <c r="O61" s="109">
        <f>+G61-K61</f>
        <v>0</v>
      </c>
      <c r="P61" s="92">
        <v>8.3000000000000004E-2</v>
      </c>
      <c r="Q61" s="94">
        <f>O61*$P$10</f>
        <v>0</v>
      </c>
      <c r="R61" s="108"/>
      <c r="S61" s="109">
        <f>+C61-G61</f>
        <v>0</v>
      </c>
      <c r="T61" s="92">
        <v>8.3000000000000004E-2</v>
      </c>
      <c r="U61" s="91">
        <f>S61*$T$10</f>
        <v>0</v>
      </c>
      <c r="V61" s="204"/>
    </row>
    <row r="62" spans="1:22" ht="16.5" thickBot="1" x14ac:dyDescent="0.3">
      <c r="A62" s="40" t="s">
        <v>63</v>
      </c>
      <c r="B62" s="40"/>
      <c r="C62" s="218"/>
      <c r="D62" s="87">
        <v>8.3000000000000004E-2</v>
      </c>
      <c r="E62" s="250">
        <f t="shared" si="0"/>
        <v>0</v>
      </c>
      <c r="F62" s="75"/>
      <c r="G62" s="218"/>
      <c r="H62" s="87">
        <v>8.3000000000000004E-2</v>
      </c>
      <c r="I62" s="251">
        <f>G62*$H$13</f>
        <v>0</v>
      </c>
      <c r="J62" s="92"/>
      <c r="K62" s="218">
        <f>+C62*$C$208</f>
        <v>0</v>
      </c>
      <c r="L62" s="92">
        <v>8.3000000000000004E-2</v>
      </c>
      <c r="M62" s="252">
        <f>K62*$L$10</f>
        <v>0</v>
      </c>
      <c r="N62" s="108"/>
      <c r="O62" s="109">
        <f>+G62-K62</f>
        <v>0</v>
      </c>
      <c r="P62" s="92">
        <v>8.3000000000000004E-2</v>
      </c>
      <c r="Q62" s="253">
        <f>O62*$P$10</f>
        <v>0</v>
      </c>
      <c r="R62" s="108"/>
      <c r="S62" s="109">
        <f>+C62-G62</f>
        <v>0</v>
      </c>
      <c r="T62" s="92">
        <v>8.3000000000000004E-2</v>
      </c>
      <c r="U62" s="254">
        <f>S62*$T$10</f>
        <v>0</v>
      </c>
      <c r="V62" s="205"/>
    </row>
    <row r="63" spans="1:22" ht="15.75" x14ac:dyDescent="0.25">
      <c r="A63" s="260"/>
      <c r="B63" s="261"/>
      <c r="C63" s="262" t="s">
        <v>0</v>
      </c>
      <c r="D63" s="263"/>
      <c r="E63" s="264"/>
      <c r="F63" s="265"/>
      <c r="G63" s="262" t="s">
        <v>1</v>
      </c>
      <c r="H63" s="263"/>
      <c r="I63" s="266"/>
      <c r="J63" s="267"/>
      <c r="K63" s="262" t="s">
        <v>0</v>
      </c>
      <c r="L63" s="267"/>
      <c r="M63" s="268"/>
      <c r="N63" s="269"/>
      <c r="O63" s="270" t="s">
        <v>2</v>
      </c>
      <c r="P63" s="267"/>
      <c r="Q63" s="271"/>
      <c r="R63" s="269"/>
      <c r="S63" s="270" t="s">
        <v>3</v>
      </c>
      <c r="T63" s="267"/>
      <c r="U63" s="272"/>
      <c r="V63" s="247"/>
    </row>
    <row r="64" spans="1:22" ht="15.75" x14ac:dyDescent="0.25">
      <c r="A64" s="273"/>
      <c r="B64" s="8"/>
      <c r="C64" s="221" t="s">
        <v>4</v>
      </c>
      <c r="D64" s="87"/>
      <c r="E64" s="149"/>
      <c r="F64" s="75"/>
      <c r="G64" s="221" t="s">
        <v>5</v>
      </c>
      <c r="H64" s="87"/>
      <c r="I64" s="96"/>
      <c r="J64" s="92"/>
      <c r="K64" s="221" t="s">
        <v>5</v>
      </c>
      <c r="L64" s="92"/>
      <c r="M64" s="95"/>
      <c r="N64" s="108"/>
      <c r="O64" s="121" t="s">
        <v>5</v>
      </c>
      <c r="P64" s="92"/>
      <c r="Q64" s="94"/>
      <c r="R64" s="108"/>
      <c r="S64" s="121" t="s">
        <v>6</v>
      </c>
      <c r="T64" s="92"/>
      <c r="U64" s="274"/>
      <c r="V64" s="248" t="s">
        <v>7</v>
      </c>
    </row>
    <row r="65" spans="1:22" ht="16.5" thickBot="1" x14ac:dyDescent="0.3">
      <c r="A65" s="275" t="s">
        <v>8</v>
      </c>
      <c r="B65" s="276"/>
      <c r="C65" s="277" t="s">
        <v>9</v>
      </c>
      <c r="D65" s="278"/>
      <c r="E65" s="279"/>
      <c r="F65" s="280"/>
      <c r="G65" s="277" t="s">
        <v>9</v>
      </c>
      <c r="H65" s="278"/>
      <c r="I65" s="281"/>
      <c r="J65" s="282"/>
      <c r="K65" s="277" t="s">
        <v>9</v>
      </c>
      <c r="L65" s="282"/>
      <c r="M65" s="283"/>
      <c r="N65" s="284"/>
      <c r="O65" s="285" t="s">
        <v>9</v>
      </c>
      <c r="P65" s="282"/>
      <c r="Q65" s="286"/>
      <c r="R65" s="284"/>
      <c r="S65" s="287" t="s">
        <v>9</v>
      </c>
      <c r="T65" s="282"/>
      <c r="U65" s="288"/>
      <c r="V65" s="249"/>
    </row>
    <row r="66" spans="1:22" ht="16.5" customHeight="1" thickBot="1" x14ac:dyDescent="0.25">
      <c r="A66" s="336" t="s">
        <v>64</v>
      </c>
      <c r="B66" s="337"/>
      <c r="C66" s="331">
        <v>800</v>
      </c>
      <c r="D66" s="293">
        <v>8.3000000000000004E-2</v>
      </c>
      <c r="E66" s="338">
        <f t="shared" si="0"/>
        <v>66.400000000000006</v>
      </c>
      <c r="F66" s="295"/>
      <c r="G66" s="331"/>
      <c r="H66" s="293">
        <v>8.3000000000000004E-2</v>
      </c>
      <c r="I66" s="296">
        <f>G66*$H$13</f>
        <v>0</v>
      </c>
      <c r="J66" s="297"/>
      <c r="K66" s="331">
        <v>733</v>
      </c>
      <c r="L66" s="297">
        <v>8.3000000000000004E-2</v>
      </c>
      <c r="M66" s="298">
        <f>K66*$L$10</f>
        <v>60.839000000000006</v>
      </c>
      <c r="N66" s="297"/>
      <c r="O66" s="339">
        <v>-733</v>
      </c>
      <c r="P66" s="297">
        <v>8.3000000000000004E-2</v>
      </c>
      <c r="Q66" s="300">
        <f>O66*$P$10</f>
        <v>-60.839000000000006</v>
      </c>
      <c r="R66" s="297"/>
      <c r="S66" s="339">
        <f>SUM(S67:S79)</f>
        <v>800</v>
      </c>
      <c r="T66" s="297">
        <v>8.3000000000000004E-2</v>
      </c>
      <c r="U66" s="303">
        <f>S66*$T$10</f>
        <v>66.400000000000006</v>
      </c>
      <c r="V66" s="206"/>
    </row>
    <row r="67" spans="1:22" ht="15.75" x14ac:dyDescent="0.25">
      <c r="A67" s="117" t="s">
        <v>65</v>
      </c>
      <c r="B67" s="117"/>
      <c r="C67" s="218"/>
      <c r="D67" s="87">
        <v>8.3000000000000004E-2</v>
      </c>
      <c r="E67" s="255">
        <f t="shared" si="0"/>
        <v>0</v>
      </c>
      <c r="F67" s="75"/>
      <c r="G67" s="218"/>
      <c r="H67" s="87">
        <v>8.3000000000000004E-2</v>
      </c>
      <c r="I67" s="256">
        <f>G67*$H$13</f>
        <v>0</v>
      </c>
      <c r="J67" s="92"/>
      <c r="K67" s="218">
        <f>+C67*$C$208</f>
        <v>0</v>
      </c>
      <c r="L67" s="92">
        <v>8.3000000000000004E-2</v>
      </c>
      <c r="M67" s="257">
        <f>K67*$L$10</f>
        <v>0</v>
      </c>
      <c r="N67" s="108"/>
      <c r="O67" s="109">
        <f>+G67-K67</f>
        <v>0</v>
      </c>
      <c r="P67" s="92">
        <v>8.3000000000000004E-2</v>
      </c>
      <c r="Q67" s="258">
        <f>O67*$P$10</f>
        <v>0</v>
      </c>
      <c r="R67" s="108"/>
      <c r="S67" s="109">
        <f>+C67-G67</f>
        <v>0</v>
      </c>
      <c r="T67" s="92">
        <v>8.3000000000000004E-2</v>
      </c>
      <c r="U67" s="259">
        <f>S67*$T$10</f>
        <v>0</v>
      </c>
      <c r="V67" s="204"/>
    </row>
    <row r="68" spans="1:22" ht="15.75" x14ac:dyDescent="0.25">
      <c r="A68" s="40" t="s">
        <v>66</v>
      </c>
      <c r="B68" s="40"/>
      <c r="C68" s="218"/>
      <c r="D68" s="87">
        <v>8.3000000000000004E-2</v>
      </c>
      <c r="E68" s="149">
        <f t="shared" si="0"/>
        <v>0</v>
      </c>
      <c r="F68" s="75"/>
      <c r="G68" s="218"/>
      <c r="H68" s="87">
        <v>8.3000000000000004E-2</v>
      </c>
      <c r="I68" s="96">
        <f>G68*$H$13</f>
        <v>0</v>
      </c>
      <c r="J68" s="92"/>
      <c r="K68" s="218">
        <f>+C68*$C$208</f>
        <v>0</v>
      </c>
      <c r="L68" s="92">
        <v>8.3000000000000004E-2</v>
      </c>
      <c r="M68" s="95">
        <f>K68*$L$10</f>
        <v>0</v>
      </c>
      <c r="N68" s="108"/>
      <c r="O68" s="109">
        <f>+G68-K68</f>
        <v>0</v>
      </c>
      <c r="P68" s="92">
        <v>8.3000000000000004E-2</v>
      </c>
      <c r="Q68" s="94">
        <f>O68*$P$10</f>
        <v>0</v>
      </c>
      <c r="R68" s="108"/>
      <c r="S68" s="109">
        <f>+C68-G68</f>
        <v>0</v>
      </c>
      <c r="T68" s="92">
        <v>8.3000000000000004E-2</v>
      </c>
      <c r="U68" s="91">
        <f>S68*$T$10</f>
        <v>0</v>
      </c>
      <c r="V68" s="204"/>
    </row>
    <row r="69" spans="1:22" ht="15.75" x14ac:dyDescent="0.25">
      <c r="A69" s="40" t="s">
        <v>67</v>
      </c>
      <c r="B69" s="40"/>
      <c r="C69" s="218"/>
      <c r="D69" s="87">
        <v>8.3000000000000004E-2</v>
      </c>
      <c r="E69" s="149">
        <f t="shared" si="0"/>
        <v>0</v>
      </c>
      <c r="F69" s="75"/>
      <c r="G69" s="218"/>
      <c r="H69" s="87">
        <v>8.3000000000000004E-2</v>
      </c>
      <c r="I69" s="96">
        <f>G69*$H$13</f>
        <v>0</v>
      </c>
      <c r="J69" s="92"/>
      <c r="K69" s="218">
        <f>+C69*$C$208</f>
        <v>0</v>
      </c>
      <c r="L69" s="92">
        <v>8.3000000000000004E-2</v>
      </c>
      <c r="M69" s="95">
        <f>K69*$L$10</f>
        <v>0</v>
      </c>
      <c r="N69" s="108"/>
      <c r="O69" s="109">
        <f>+G69-K69</f>
        <v>0</v>
      </c>
      <c r="P69" s="92">
        <v>8.3000000000000004E-2</v>
      </c>
      <c r="Q69" s="94">
        <f>O69*$P$10</f>
        <v>0</v>
      </c>
      <c r="R69" s="108"/>
      <c r="S69" s="109">
        <f>+C69-G69</f>
        <v>0</v>
      </c>
      <c r="T69" s="92">
        <v>8.3000000000000004E-2</v>
      </c>
      <c r="U69" s="91">
        <f>S69*$T$10</f>
        <v>0</v>
      </c>
      <c r="V69" s="204"/>
    </row>
    <row r="70" spans="1:22" ht="15.75" x14ac:dyDescent="0.25">
      <c r="A70" s="40" t="s">
        <v>68</v>
      </c>
      <c r="B70" s="40"/>
      <c r="C70" s="218"/>
      <c r="D70" s="87">
        <v>8.3000000000000004E-2</v>
      </c>
      <c r="E70" s="149">
        <f t="shared" si="0"/>
        <v>0</v>
      </c>
      <c r="F70" s="75"/>
      <c r="G70" s="218"/>
      <c r="H70" s="87">
        <v>8.3000000000000004E-2</v>
      </c>
      <c r="I70" s="96">
        <f>G70*$H$13</f>
        <v>0</v>
      </c>
      <c r="J70" s="92"/>
      <c r="K70" s="218">
        <f>+C70*$C$208</f>
        <v>0</v>
      </c>
      <c r="L70" s="92">
        <v>8.3000000000000004E-2</v>
      </c>
      <c r="M70" s="95">
        <f>K70*$L$10</f>
        <v>0</v>
      </c>
      <c r="N70" s="108"/>
      <c r="O70" s="109">
        <f>+G70-K70</f>
        <v>0</v>
      </c>
      <c r="P70" s="92">
        <v>8.3000000000000004E-2</v>
      </c>
      <c r="Q70" s="94">
        <f>O70*$P$10</f>
        <v>0</v>
      </c>
      <c r="R70" s="108"/>
      <c r="S70" s="109">
        <f>+C70-G70</f>
        <v>0</v>
      </c>
      <c r="T70" s="92">
        <v>8.3000000000000004E-2</v>
      </c>
      <c r="U70" s="91">
        <f>S70*$T$10</f>
        <v>0</v>
      </c>
      <c r="V70" s="204"/>
    </row>
    <row r="71" spans="1:22" ht="15" x14ac:dyDescent="0.2">
      <c r="A71" s="40" t="s">
        <v>69</v>
      </c>
      <c r="B71" s="40"/>
      <c r="C71" s="218">
        <f>+[1]Begroting!C74</f>
        <v>800</v>
      </c>
      <c r="D71" s="87">
        <v>8.3000000000000004E-2</v>
      </c>
      <c r="E71" s="290">
        <f t="shared" si="0"/>
        <v>66.400000000000006</v>
      </c>
      <c r="F71" s="75"/>
      <c r="G71" s="218"/>
      <c r="H71" s="87">
        <v>8.3000000000000004E-2</v>
      </c>
      <c r="I71" s="96">
        <f>G71*$H$13</f>
        <v>0</v>
      </c>
      <c r="J71" s="92"/>
      <c r="K71" s="218">
        <v>733</v>
      </c>
      <c r="L71" s="92">
        <v>8.3000000000000004E-2</v>
      </c>
      <c r="M71" s="95">
        <f>K71*$L$10</f>
        <v>60.839000000000006</v>
      </c>
      <c r="N71" s="108"/>
      <c r="O71" s="109">
        <f>+G71-K71</f>
        <v>-733</v>
      </c>
      <c r="P71" s="92">
        <v>8.3000000000000004E-2</v>
      </c>
      <c r="Q71" s="94">
        <f>O71*$P$10</f>
        <v>-60.839000000000006</v>
      </c>
      <c r="R71" s="108"/>
      <c r="S71" s="109">
        <f>+C71-G71</f>
        <v>800</v>
      </c>
      <c r="T71" s="92">
        <v>8.3000000000000004E-2</v>
      </c>
      <c r="U71" s="91">
        <f>S71*$T$10</f>
        <v>66.400000000000006</v>
      </c>
      <c r="V71" s="204"/>
    </row>
    <row r="72" spans="1:22" ht="15.75" x14ac:dyDescent="0.25">
      <c r="A72" s="40" t="s">
        <v>70</v>
      </c>
      <c r="B72" s="40"/>
      <c r="C72" s="218"/>
      <c r="D72" s="87">
        <v>8.3000000000000004E-2</v>
      </c>
      <c r="E72" s="149">
        <f t="shared" si="0"/>
        <v>0</v>
      </c>
      <c r="F72" s="75"/>
      <c r="G72" s="218"/>
      <c r="H72" s="87">
        <v>8.3000000000000004E-2</v>
      </c>
      <c r="I72" s="96">
        <f>G72*$H$13</f>
        <v>0</v>
      </c>
      <c r="J72" s="92"/>
      <c r="K72" s="218">
        <f>+C72*$C$208</f>
        <v>0</v>
      </c>
      <c r="L72" s="92">
        <v>8.3000000000000004E-2</v>
      </c>
      <c r="M72" s="95">
        <f>K72*$L$10</f>
        <v>0</v>
      </c>
      <c r="N72" s="108"/>
      <c r="O72" s="109">
        <f>+G72-K72</f>
        <v>0</v>
      </c>
      <c r="P72" s="92">
        <v>8.3000000000000004E-2</v>
      </c>
      <c r="Q72" s="94">
        <f>O72*$P$10</f>
        <v>0</v>
      </c>
      <c r="R72" s="108"/>
      <c r="S72" s="109">
        <f>+C72-G72</f>
        <v>0</v>
      </c>
      <c r="T72" s="92">
        <v>8.3000000000000004E-2</v>
      </c>
      <c r="U72" s="91">
        <f>S72*$T$10</f>
        <v>0</v>
      </c>
      <c r="V72" s="204"/>
    </row>
    <row r="73" spans="1:22" ht="15.75" x14ac:dyDescent="0.25">
      <c r="A73" s="117" t="str">
        <f>+[1]Budget!B76</f>
        <v>Recyciling project (Leandri): Income</v>
      </c>
      <c r="B73" s="117"/>
      <c r="C73" s="218"/>
      <c r="D73" s="87">
        <v>8.3000000000000004E-2</v>
      </c>
      <c r="E73" s="149">
        <f t="shared" si="0"/>
        <v>0</v>
      </c>
      <c r="F73" s="75"/>
      <c r="G73" s="218"/>
      <c r="H73" s="87">
        <v>8.3000000000000004E-2</v>
      </c>
      <c r="I73" s="96">
        <f>G73*$H$13</f>
        <v>0</v>
      </c>
      <c r="J73" s="92"/>
      <c r="K73" s="218">
        <f>+C73*$C$208</f>
        <v>0</v>
      </c>
      <c r="L73" s="92">
        <v>8.3000000000000004E-2</v>
      </c>
      <c r="M73" s="95">
        <f>K73*$L$10</f>
        <v>0</v>
      </c>
      <c r="N73" s="108"/>
      <c r="O73" s="109">
        <f>+G73-K73</f>
        <v>0</v>
      </c>
      <c r="P73" s="92">
        <v>8.3000000000000004E-2</v>
      </c>
      <c r="Q73" s="94">
        <f>O73*$P$10</f>
        <v>0</v>
      </c>
      <c r="R73" s="108"/>
      <c r="S73" s="109">
        <f>+C73-G73</f>
        <v>0</v>
      </c>
      <c r="T73" s="92">
        <v>8.3000000000000004E-2</v>
      </c>
      <c r="U73" s="91">
        <f>S73*$T$10</f>
        <v>0</v>
      </c>
      <c r="V73" s="204"/>
    </row>
    <row r="74" spans="1:22" ht="15.75" x14ac:dyDescent="0.25">
      <c r="A74" s="117" t="str">
        <f>+[1]Budget!B77</f>
        <v>Recyciling project (Leandri): Expenses</v>
      </c>
      <c r="B74" s="117"/>
      <c r="C74" s="218"/>
      <c r="D74" s="87">
        <v>8.3000000000000004E-2</v>
      </c>
      <c r="E74" s="149">
        <f t="shared" si="0"/>
        <v>0</v>
      </c>
      <c r="F74" s="75"/>
      <c r="G74" s="218"/>
      <c r="H74" s="87">
        <v>8.3000000000000004E-2</v>
      </c>
      <c r="I74" s="96">
        <f>G74*$H$13</f>
        <v>0</v>
      </c>
      <c r="J74" s="92"/>
      <c r="K74" s="218">
        <f>+C74*$C$208</f>
        <v>0</v>
      </c>
      <c r="L74" s="92">
        <v>8.3000000000000004E-2</v>
      </c>
      <c r="M74" s="95">
        <f>K74*$L$10</f>
        <v>0</v>
      </c>
      <c r="N74" s="108"/>
      <c r="O74" s="109">
        <f>+G74-K74</f>
        <v>0</v>
      </c>
      <c r="P74" s="92">
        <v>8.3000000000000004E-2</v>
      </c>
      <c r="Q74" s="94">
        <f>O74*$P$10</f>
        <v>0</v>
      </c>
      <c r="R74" s="108"/>
      <c r="S74" s="109">
        <f>+C74-G74</f>
        <v>0</v>
      </c>
      <c r="T74" s="92">
        <v>8.3000000000000004E-2</v>
      </c>
      <c r="U74" s="91">
        <f>S74*$T$10</f>
        <v>0</v>
      </c>
      <c r="V74" s="204"/>
    </row>
    <row r="75" spans="1:22" ht="15.75" x14ac:dyDescent="0.25">
      <c r="A75" s="117" t="str">
        <f>+[1]Budget!B78</f>
        <v xml:space="preserve"> : income</v>
      </c>
      <c r="B75" s="117"/>
      <c r="C75" s="218"/>
      <c r="D75" s="87">
        <v>8.3000000000000004E-2</v>
      </c>
      <c r="E75" s="149">
        <f t="shared" ref="E75:E138" si="1">SUM(C75*D75)</f>
        <v>0</v>
      </c>
      <c r="F75" s="75"/>
      <c r="G75" s="218"/>
      <c r="H75" s="87">
        <v>8.3000000000000004E-2</v>
      </c>
      <c r="I75" s="96">
        <f>G75*$H$13</f>
        <v>0</v>
      </c>
      <c r="J75" s="92"/>
      <c r="K75" s="218">
        <f>+C75*$C$208</f>
        <v>0</v>
      </c>
      <c r="L75" s="92">
        <v>8.3000000000000004E-2</v>
      </c>
      <c r="M75" s="95">
        <f>K75*$L$10</f>
        <v>0</v>
      </c>
      <c r="N75" s="108"/>
      <c r="O75" s="109">
        <f>+G75-K75</f>
        <v>0</v>
      </c>
      <c r="P75" s="92">
        <v>8.3000000000000004E-2</v>
      </c>
      <c r="Q75" s="94">
        <f>O75*$P$10</f>
        <v>0</v>
      </c>
      <c r="R75" s="108"/>
      <c r="S75" s="109">
        <f>+C75-G75</f>
        <v>0</v>
      </c>
      <c r="T75" s="92">
        <v>8.3000000000000004E-2</v>
      </c>
      <c r="U75" s="91">
        <f>S75*$T$10</f>
        <v>0</v>
      </c>
      <c r="V75" s="204"/>
    </row>
    <row r="76" spans="1:22" ht="15.75" x14ac:dyDescent="0.25">
      <c r="A76" s="117" t="str">
        <f>+[1]Budget!B79</f>
        <v xml:space="preserve"> : expenses</v>
      </c>
      <c r="B76" s="117"/>
      <c r="C76" s="218"/>
      <c r="D76" s="87">
        <v>8.3000000000000004E-2</v>
      </c>
      <c r="E76" s="149">
        <f t="shared" si="1"/>
        <v>0</v>
      </c>
      <c r="F76" s="75"/>
      <c r="G76" s="218"/>
      <c r="H76" s="87">
        <v>8.3000000000000004E-2</v>
      </c>
      <c r="I76" s="96">
        <f>G76*$H$13</f>
        <v>0</v>
      </c>
      <c r="J76" s="92"/>
      <c r="K76" s="218">
        <f>+C76*$C$208</f>
        <v>0</v>
      </c>
      <c r="L76" s="92">
        <v>8.3000000000000004E-2</v>
      </c>
      <c r="M76" s="95">
        <f>K76*$L$10</f>
        <v>0</v>
      </c>
      <c r="N76" s="108"/>
      <c r="O76" s="109">
        <f>+G76-K76</f>
        <v>0</v>
      </c>
      <c r="P76" s="92">
        <v>8.3000000000000004E-2</v>
      </c>
      <c r="Q76" s="94">
        <f>O76*$P$10</f>
        <v>0</v>
      </c>
      <c r="R76" s="108"/>
      <c r="S76" s="109">
        <f>+C76-G76</f>
        <v>0</v>
      </c>
      <c r="T76" s="92">
        <v>8.3000000000000004E-2</v>
      </c>
      <c r="U76" s="91">
        <f>S76*$T$10</f>
        <v>0</v>
      </c>
      <c r="V76" s="204"/>
    </row>
    <row r="77" spans="1:22" ht="15.75" x14ac:dyDescent="0.25">
      <c r="A77" s="117" t="str">
        <f>+[1]Budget!B80</f>
        <v xml:space="preserve"> : income</v>
      </c>
      <c r="B77" s="117"/>
      <c r="C77" s="218"/>
      <c r="D77" s="87">
        <v>8.3000000000000004E-2</v>
      </c>
      <c r="E77" s="149">
        <f t="shared" si="1"/>
        <v>0</v>
      </c>
      <c r="F77" s="75"/>
      <c r="G77" s="218"/>
      <c r="H77" s="87">
        <v>8.3000000000000004E-2</v>
      </c>
      <c r="I77" s="96">
        <f>G77*$H$13</f>
        <v>0</v>
      </c>
      <c r="J77" s="92"/>
      <c r="K77" s="218">
        <f>+C77*$C$208</f>
        <v>0</v>
      </c>
      <c r="L77" s="92">
        <v>8.3000000000000004E-2</v>
      </c>
      <c r="M77" s="95">
        <f>K77*$L$10</f>
        <v>0</v>
      </c>
      <c r="N77" s="108"/>
      <c r="O77" s="109">
        <f>+G77-K77</f>
        <v>0</v>
      </c>
      <c r="P77" s="92">
        <v>8.3000000000000004E-2</v>
      </c>
      <c r="Q77" s="94">
        <f>O77*$P$10</f>
        <v>0</v>
      </c>
      <c r="R77" s="108"/>
      <c r="S77" s="109">
        <f>+C77-G77</f>
        <v>0</v>
      </c>
      <c r="T77" s="92">
        <v>8.3000000000000004E-2</v>
      </c>
      <c r="U77" s="91">
        <f>S77*$T$10</f>
        <v>0</v>
      </c>
      <c r="V77" s="204"/>
    </row>
    <row r="78" spans="1:22" ht="15.75" x14ac:dyDescent="0.25">
      <c r="A78" s="117" t="str">
        <f>+[1]Budget!B81</f>
        <v xml:space="preserve"> : expenses</v>
      </c>
      <c r="B78" s="117"/>
      <c r="C78" s="218"/>
      <c r="D78" s="87">
        <v>8.3000000000000004E-2</v>
      </c>
      <c r="E78" s="149">
        <f t="shared" si="1"/>
        <v>0</v>
      </c>
      <c r="F78" s="75"/>
      <c r="G78" s="218"/>
      <c r="H78" s="87">
        <v>8.3000000000000004E-2</v>
      </c>
      <c r="I78" s="96">
        <f>G78*$H$13</f>
        <v>0</v>
      </c>
      <c r="J78" s="92"/>
      <c r="K78" s="218">
        <f>+C78*$C$208</f>
        <v>0</v>
      </c>
      <c r="L78" s="92">
        <v>8.3000000000000004E-2</v>
      </c>
      <c r="M78" s="95">
        <f>K78*$L$10</f>
        <v>0</v>
      </c>
      <c r="N78" s="108"/>
      <c r="O78" s="109">
        <f>+G78-K78</f>
        <v>0</v>
      </c>
      <c r="P78" s="92">
        <v>8.3000000000000004E-2</v>
      </c>
      <c r="Q78" s="94">
        <f>O78*$P$10</f>
        <v>0</v>
      </c>
      <c r="R78" s="108"/>
      <c r="S78" s="109">
        <f>+C78-G78</f>
        <v>0</v>
      </c>
      <c r="T78" s="92">
        <v>8.3000000000000004E-2</v>
      </c>
      <c r="U78" s="91">
        <f>S78*$T$10</f>
        <v>0</v>
      </c>
      <c r="V78" s="204"/>
    </row>
    <row r="79" spans="1:22" ht="15.75" x14ac:dyDescent="0.25">
      <c r="A79" s="40"/>
      <c r="B79" s="40"/>
      <c r="C79" s="224"/>
      <c r="D79" s="87"/>
      <c r="E79" s="149"/>
      <c r="F79" s="105"/>
      <c r="G79" s="224"/>
      <c r="H79" s="87"/>
      <c r="I79" s="96"/>
      <c r="J79" s="104"/>
      <c r="K79" s="224"/>
      <c r="L79" s="92"/>
      <c r="M79" s="95"/>
      <c r="N79" s="99"/>
      <c r="O79" s="98"/>
      <c r="P79" s="92"/>
      <c r="Q79" s="94"/>
      <c r="R79" s="99"/>
      <c r="S79" s="98"/>
      <c r="T79" s="92"/>
      <c r="U79" s="91"/>
      <c r="V79" s="205"/>
    </row>
    <row r="80" spans="1:22" ht="16.5" thickBot="1" x14ac:dyDescent="0.3">
      <c r="A80" s="117"/>
      <c r="B80" s="117"/>
      <c r="C80" s="218"/>
      <c r="D80" s="87"/>
      <c r="E80" s="250"/>
      <c r="F80" s="75"/>
      <c r="G80" s="225"/>
      <c r="H80" s="87"/>
      <c r="I80" s="251"/>
      <c r="J80" s="92"/>
      <c r="K80" s="225"/>
      <c r="L80" s="92"/>
      <c r="M80" s="252"/>
      <c r="N80" s="92"/>
      <c r="O80" s="34"/>
      <c r="P80" s="92"/>
      <c r="Q80" s="253"/>
      <c r="R80" s="92"/>
      <c r="S80" s="34"/>
      <c r="T80" s="92"/>
      <c r="U80" s="254"/>
    </row>
    <row r="81" spans="1:22" ht="16.5" thickBot="1" x14ac:dyDescent="0.3">
      <c r="A81" s="314" t="s">
        <v>71</v>
      </c>
      <c r="B81" s="315"/>
      <c r="C81" s="305">
        <v>574217</v>
      </c>
      <c r="D81" s="293">
        <v>8.3000000000000004E-2</v>
      </c>
      <c r="E81" s="294">
        <f t="shared" si="1"/>
        <v>47660.011000000006</v>
      </c>
      <c r="F81" s="295"/>
      <c r="G81" s="305">
        <v>535621</v>
      </c>
      <c r="H81" s="293">
        <v>8.3000000000000004E-2</v>
      </c>
      <c r="I81" s="307">
        <f>G81*$H$13</f>
        <v>44456.543000000005</v>
      </c>
      <c r="J81" s="308"/>
      <c r="K81" s="305">
        <v>526366</v>
      </c>
      <c r="L81" s="297">
        <v>8.3000000000000004E-2</v>
      </c>
      <c r="M81" s="298">
        <f>K81*$L$10</f>
        <v>43688.378000000004</v>
      </c>
      <c r="N81" s="297"/>
      <c r="O81" s="306">
        <v>-9256</v>
      </c>
      <c r="P81" s="297">
        <v>8.3000000000000004E-2</v>
      </c>
      <c r="Q81" s="300">
        <f>O81*$P$10</f>
        <v>-768.24800000000005</v>
      </c>
      <c r="R81" s="297"/>
      <c r="S81" s="306">
        <v>38596</v>
      </c>
      <c r="T81" s="297">
        <v>8.3000000000000004E-2</v>
      </c>
      <c r="U81" s="303">
        <f>S81*$T$10</f>
        <v>3203.4680000000003</v>
      </c>
    </row>
    <row r="82" spans="1:22" ht="17.25" customHeight="1" thickBot="1" x14ac:dyDescent="0.3">
      <c r="A82" s="20"/>
      <c r="B82" s="20"/>
      <c r="C82" s="230"/>
      <c r="D82" s="87"/>
      <c r="E82" s="309"/>
      <c r="F82" s="75"/>
      <c r="G82" s="226"/>
      <c r="H82" s="87"/>
      <c r="I82" s="310"/>
      <c r="J82" s="92"/>
      <c r="K82" s="226"/>
      <c r="L82" s="92"/>
      <c r="M82" s="311"/>
      <c r="N82" s="92"/>
      <c r="O82" s="36"/>
      <c r="P82" s="92"/>
      <c r="Q82" s="312"/>
      <c r="R82" s="92"/>
      <c r="S82" s="36"/>
      <c r="T82" s="92"/>
      <c r="U82" s="313"/>
    </row>
    <row r="83" spans="1:22" ht="16.5" thickBot="1" x14ac:dyDescent="0.3">
      <c r="A83" s="341" t="s">
        <v>72</v>
      </c>
      <c r="B83" s="347"/>
      <c r="C83" s="292">
        <v>231617</v>
      </c>
      <c r="D83" s="293">
        <v>8.3000000000000004E-2</v>
      </c>
      <c r="E83" s="294">
        <f t="shared" si="1"/>
        <v>19224.210999999999</v>
      </c>
      <c r="F83" s="295"/>
      <c r="G83" s="292">
        <v>213437</v>
      </c>
      <c r="H83" s="293">
        <v>8.3000000000000004E-2</v>
      </c>
      <c r="I83" s="307">
        <f>G83*$H$13</f>
        <v>17715.271000000001</v>
      </c>
      <c r="J83" s="308"/>
      <c r="K83" s="292">
        <v>212316</v>
      </c>
      <c r="L83" s="297">
        <v>8.3000000000000004E-2</v>
      </c>
      <c r="M83" s="298">
        <f>K83*$L$10</f>
        <v>17622.227999999999</v>
      </c>
      <c r="N83" s="297"/>
      <c r="O83" s="299">
        <v>-1122</v>
      </c>
      <c r="P83" s="297">
        <v>8.3000000000000004E-2</v>
      </c>
      <c r="Q83" s="300">
        <f>O83*$P$10</f>
        <v>-93.126000000000005</v>
      </c>
      <c r="R83" s="297"/>
      <c r="S83" s="299">
        <v>18180</v>
      </c>
      <c r="T83" s="297">
        <v>8.3000000000000004E-2</v>
      </c>
      <c r="U83" s="303">
        <f>S83*$T$10</f>
        <v>1508.94</v>
      </c>
    </row>
    <row r="84" spans="1:22" ht="15" x14ac:dyDescent="0.2">
      <c r="A84" s="38" t="s">
        <v>73</v>
      </c>
      <c r="B84" s="38"/>
      <c r="C84" s="218">
        <f>+[1]Begroting!C89</f>
        <v>106321</v>
      </c>
      <c r="D84" s="87">
        <v>8.3000000000000004E-2</v>
      </c>
      <c r="E84" s="291">
        <f t="shared" si="1"/>
        <v>8824.643</v>
      </c>
      <c r="F84" s="75"/>
      <c r="G84" s="228">
        <v>97643</v>
      </c>
      <c r="H84" s="87">
        <v>8.3000000000000004E-2</v>
      </c>
      <c r="I84" s="256">
        <f>G84*$H$13</f>
        <v>8104.3690000000006</v>
      </c>
      <c r="J84" s="92"/>
      <c r="K84" s="218">
        <v>97461</v>
      </c>
      <c r="L84" s="92">
        <v>8.3000000000000004E-2</v>
      </c>
      <c r="M84" s="257">
        <f>K84*$L$10</f>
        <v>8089.2630000000008</v>
      </c>
      <c r="N84" s="108"/>
      <c r="O84" s="107">
        <f>+K84-G84</f>
        <v>-182</v>
      </c>
      <c r="P84" s="92">
        <v>8.3000000000000004E-2</v>
      </c>
      <c r="Q84" s="258">
        <f>O84*$P$10</f>
        <v>-15.106000000000002</v>
      </c>
      <c r="R84" s="108"/>
      <c r="S84" s="107">
        <f>+C84-G84</f>
        <v>8678</v>
      </c>
      <c r="T84" s="92">
        <v>8.3000000000000004E-2</v>
      </c>
      <c r="U84" s="259">
        <f>S84*$T$10</f>
        <v>720.274</v>
      </c>
      <c r="V84" s="203"/>
    </row>
    <row r="85" spans="1:22" ht="15" x14ac:dyDescent="0.2">
      <c r="A85" s="40" t="s">
        <v>74</v>
      </c>
      <c r="B85" s="40"/>
      <c r="C85" s="218">
        <f>+[1]Begroting!C90</f>
        <v>500</v>
      </c>
      <c r="D85" s="87">
        <v>8.3000000000000004E-2</v>
      </c>
      <c r="E85" s="290">
        <f t="shared" si="1"/>
        <v>41.5</v>
      </c>
      <c r="F85" s="75"/>
      <c r="G85" s="228"/>
      <c r="H85" s="87">
        <v>8.3000000000000004E-2</v>
      </c>
      <c r="I85" s="96">
        <f>G85*$H$13</f>
        <v>0</v>
      </c>
      <c r="J85" s="92"/>
      <c r="K85" s="218">
        <v>458</v>
      </c>
      <c r="L85" s="92">
        <v>8.3000000000000004E-2</v>
      </c>
      <c r="M85" s="95">
        <f>K85*$L$10</f>
        <v>38.014000000000003</v>
      </c>
      <c r="N85" s="108"/>
      <c r="O85" s="107">
        <f>+K85-G85</f>
        <v>458</v>
      </c>
      <c r="P85" s="92">
        <v>8.3000000000000004E-2</v>
      </c>
      <c r="Q85" s="94">
        <f>O85*$P$10</f>
        <v>38.014000000000003</v>
      </c>
      <c r="R85" s="108"/>
      <c r="S85" s="107">
        <f>+C85-G85</f>
        <v>500</v>
      </c>
      <c r="T85" s="92">
        <v>8.3000000000000004E-2</v>
      </c>
      <c r="U85" s="91">
        <f>S85*$T$10</f>
        <v>41.5</v>
      </c>
      <c r="V85" s="204"/>
    </row>
    <row r="86" spans="1:22" ht="15" x14ac:dyDescent="0.2">
      <c r="A86" s="40" t="s">
        <v>75</v>
      </c>
      <c r="B86" s="40"/>
      <c r="C86" s="218">
        <f>+[1]Begroting!C91</f>
        <v>13000</v>
      </c>
      <c r="D86" s="87">
        <v>8.3000000000000004E-2</v>
      </c>
      <c r="E86" s="290">
        <f t="shared" si="1"/>
        <v>1079</v>
      </c>
      <c r="F86" s="75"/>
      <c r="G86" s="228">
        <v>11019</v>
      </c>
      <c r="H86" s="87">
        <v>8.3000000000000004E-2</v>
      </c>
      <c r="I86" s="96">
        <f>G86*$H$13</f>
        <v>914.577</v>
      </c>
      <c r="J86" s="92"/>
      <c r="K86" s="218">
        <v>11917</v>
      </c>
      <c r="L86" s="92">
        <v>8.3000000000000004E-2</v>
      </c>
      <c r="M86" s="95">
        <f>K86*$L$10</f>
        <v>989.1110000000001</v>
      </c>
      <c r="N86" s="108"/>
      <c r="O86" s="107">
        <f>+K86-G86</f>
        <v>898</v>
      </c>
      <c r="P86" s="92">
        <v>8.3000000000000004E-2</v>
      </c>
      <c r="Q86" s="94">
        <f>O86*$P$10</f>
        <v>74.534000000000006</v>
      </c>
      <c r="R86" s="108"/>
      <c r="S86" s="107">
        <f>+C86-G86</f>
        <v>1981</v>
      </c>
      <c r="T86" s="92">
        <v>8.3000000000000004E-2</v>
      </c>
      <c r="U86" s="91">
        <f>S86*$T$10</f>
        <v>164.423</v>
      </c>
      <c r="V86" s="204"/>
    </row>
    <row r="87" spans="1:22" ht="15" x14ac:dyDescent="0.2">
      <c r="A87" s="38" t="s">
        <v>76</v>
      </c>
      <c r="B87" s="38"/>
      <c r="C87" s="218">
        <f>+[1]Begroting!C92</f>
        <v>9381</v>
      </c>
      <c r="D87" s="87">
        <v>8.3000000000000004E-2</v>
      </c>
      <c r="E87" s="290">
        <f t="shared" si="1"/>
        <v>778.62300000000005</v>
      </c>
      <c r="F87" s="75"/>
      <c r="G87" s="228">
        <v>8883</v>
      </c>
      <c r="H87" s="87">
        <v>8.3000000000000004E-2</v>
      </c>
      <c r="I87" s="96">
        <f>G87*$H$13</f>
        <v>737.28899999999999</v>
      </c>
      <c r="J87" s="92"/>
      <c r="K87" s="218">
        <f>+C87*$C$208</f>
        <v>0</v>
      </c>
      <c r="L87" s="92">
        <v>8.3000000000000004E-2</v>
      </c>
      <c r="M87" s="95">
        <f>K87*$L$10</f>
        <v>0</v>
      </c>
      <c r="N87" s="108"/>
      <c r="O87" s="107">
        <v>-284</v>
      </c>
      <c r="P87" s="92">
        <v>8.3000000000000004E-2</v>
      </c>
      <c r="Q87" s="94">
        <f>O87*$P$10</f>
        <v>-23.572000000000003</v>
      </c>
      <c r="R87" s="108"/>
      <c r="S87" s="107">
        <f>+C87-G87</f>
        <v>498</v>
      </c>
      <c r="T87" s="92">
        <v>8.3000000000000004E-2</v>
      </c>
      <c r="U87" s="91">
        <f>S87*$T$10</f>
        <v>41.334000000000003</v>
      </c>
      <c r="V87" s="204"/>
    </row>
    <row r="88" spans="1:22" ht="15" x14ac:dyDescent="0.2">
      <c r="A88" s="38" t="s">
        <v>77</v>
      </c>
      <c r="B88" s="38"/>
      <c r="C88" s="218">
        <f>+[1]Begroting!C93</f>
        <v>13215</v>
      </c>
      <c r="D88" s="87">
        <v>8.3000000000000004E-2</v>
      </c>
      <c r="E88" s="290">
        <f t="shared" si="1"/>
        <v>1096.845</v>
      </c>
      <c r="F88" s="75"/>
      <c r="G88" s="228">
        <v>10696</v>
      </c>
      <c r="H88" s="87">
        <v>8.3000000000000004E-2</v>
      </c>
      <c r="I88" s="96">
        <f>G88*$H$13</f>
        <v>887.76800000000003</v>
      </c>
      <c r="J88" s="92"/>
      <c r="K88" s="218">
        <v>12114</v>
      </c>
      <c r="L88" s="92">
        <v>8.3000000000000004E-2</v>
      </c>
      <c r="M88" s="95">
        <f>K88*$L$10</f>
        <v>1005.4620000000001</v>
      </c>
      <c r="N88" s="108"/>
      <c r="O88" s="107">
        <f>+K88-G88</f>
        <v>1418</v>
      </c>
      <c r="P88" s="92">
        <v>8.3000000000000004E-2</v>
      </c>
      <c r="Q88" s="94">
        <f>O88*$P$10</f>
        <v>117.694</v>
      </c>
      <c r="R88" s="108"/>
      <c r="S88" s="107">
        <f>+C88-G88</f>
        <v>2519</v>
      </c>
      <c r="T88" s="92">
        <v>8.3000000000000004E-2</v>
      </c>
      <c r="U88" s="91">
        <f>S88*$T$10</f>
        <v>209.077</v>
      </c>
      <c r="V88" s="204"/>
    </row>
    <row r="89" spans="1:22" ht="25.5" x14ac:dyDescent="0.2">
      <c r="A89" s="38" t="s">
        <v>78</v>
      </c>
      <c r="B89" s="38"/>
      <c r="C89" s="218">
        <f>+[1]Begroting!C94</f>
        <v>84000</v>
      </c>
      <c r="D89" s="87">
        <v>8.3000000000000004E-2</v>
      </c>
      <c r="E89" s="290">
        <f t="shared" si="1"/>
        <v>6972</v>
      </c>
      <c r="F89" s="75"/>
      <c r="G89" s="228">
        <v>79850</v>
      </c>
      <c r="H89" s="87">
        <v>8.3000000000000004E-2</v>
      </c>
      <c r="I89" s="96">
        <f>G89*$H$13</f>
        <v>6627.55</v>
      </c>
      <c r="J89" s="92"/>
      <c r="K89" s="218">
        <v>77000</v>
      </c>
      <c r="L89" s="92">
        <v>8.3000000000000004E-2</v>
      </c>
      <c r="M89" s="95">
        <f>K89*$L$10</f>
        <v>6391</v>
      </c>
      <c r="N89" s="108"/>
      <c r="O89" s="107">
        <f>+K89-G89</f>
        <v>-2850</v>
      </c>
      <c r="P89" s="92">
        <v>8.3000000000000004E-2</v>
      </c>
      <c r="Q89" s="94">
        <f>O89*$P$10</f>
        <v>-236.55</v>
      </c>
      <c r="R89" s="108"/>
      <c r="S89" s="107">
        <f>+C89-G89</f>
        <v>4150</v>
      </c>
      <c r="T89" s="92">
        <v>8.3000000000000004E-2</v>
      </c>
      <c r="U89" s="91">
        <f>S89*$T$10</f>
        <v>344.45000000000005</v>
      </c>
      <c r="V89" s="58" t="s">
        <v>79</v>
      </c>
    </row>
    <row r="90" spans="1:22" ht="15" x14ac:dyDescent="0.2">
      <c r="A90" s="117" t="s">
        <v>80</v>
      </c>
      <c r="B90" s="117"/>
      <c r="C90" s="218">
        <f>+[1]Begroting!C95</f>
        <v>700</v>
      </c>
      <c r="D90" s="87">
        <v>8.3000000000000004E-2</v>
      </c>
      <c r="E90" s="290">
        <f t="shared" si="1"/>
        <v>58.1</v>
      </c>
      <c r="F90" s="75"/>
      <c r="G90" s="228">
        <v>697</v>
      </c>
      <c r="H90" s="87">
        <v>8.3000000000000004E-2</v>
      </c>
      <c r="I90" s="96">
        <f>G90*$H$13</f>
        <v>57.851000000000006</v>
      </c>
      <c r="J90" s="92"/>
      <c r="K90" s="218">
        <v>642</v>
      </c>
      <c r="L90" s="92">
        <v>8.3000000000000004E-2</v>
      </c>
      <c r="M90" s="95">
        <f>K90*$L$10</f>
        <v>53.286000000000001</v>
      </c>
      <c r="N90" s="108"/>
      <c r="O90" s="109">
        <f>+K90-G90</f>
        <v>-55</v>
      </c>
      <c r="P90" s="92">
        <v>8.3000000000000004E-2</v>
      </c>
      <c r="Q90" s="94">
        <f>O90*$P$10</f>
        <v>-4.5650000000000004</v>
      </c>
      <c r="R90" s="108"/>
      <c r="S90" s="107">
        <f>+C90-G90</f>
        <v>3</v>
      </c>
      <c r="T90" s="92">
        <v>8.3000000000000004E-2</v>
      </c>
      <c r="U90" s="91">
        <f>S90*$T$10</f>
        <v>0.249</v>
      </c>
      <c r="V90" s="204"/>
    </row>
    <row r="91" spans="1:22" ht="15" x14ac:dyDescent="0.2">
      <c r="A91" s="117" t="s">
        <v>81</v>
      </c>
      <c r="B91" s="117"/>
      <c r="C91" s="218"/>
      <c r="D91" s="87">
        <v>8.3000000000000004E-2</v>
      </c>
      <c r="E91" s="290">
        <f t="shared" si="1"/>
        <v>0</v>
      </c>
      <c r="F91" s="75"/>
      <c r="G91" s="228"/>
      <c r="H91" s="87">
        <v>8.3000000000000004E-2</v>
      </c>
      <c r="I91" s="96">
        <f>G91*$H$13</f>
        <v>0</v>
      </c>
      <c r="J91" s="92"/>
      <c r="K91" s="218">
        <f>+C91*$C$208</f>
        <v>0</v>
      </c>
      <c r="L91" s="92">
        <v>8.3000000000000004E-2</v>
      </c>
      <c r="M91" s="95">
        <f>K91*$L$10</f>
        <v>0</v>
      </c>
      <c r="N91" s="108"/>
      <c r="O91" s="107">
        <f>+K91-G91</f>
        <v>0</v>
      </c>
      <c r="P91" s="92">
        <v>8.3000000000000004E-2</v>
      </c>
      <c r="Q91" s="94">
        <f>O91*$P$10</f>
        <v>0</v>
      </c>
      <c r="R91" s="108"/>
      <c r="S91" s="107">
        <f>+C91-G91</f>
        <v>0</v>
      </c>
      <c r="T91" s="92">
        <v>8.3000000000000004E-2</v>
      </c>
      <c r="U91" s="91">
        <f>S91*$T$10</f>
        <v>0</v>
      </c>
      <c r="V91" s="204"/>
    </row>
    <row r="92" spans="1:22" ht="15" x14ac:dyDescent="0.2">
      <c r="A92" s="117" t="s">
        <v>82</v>
      </c>
      <c r="B92" s="117"/>
      <c r="C92" s="224">
        <f>+[1]Begroting!C97</f>
        <v>4500</v>
      </c>
      <c r="D92" s="87">
        <v>8.3000000000000004E-2</v>
      </c>
      <c r="E92" s="290">
        <f t="shared" si="1"/>
        <v>373.5</v>
      </c>
      <c r="F92" s="105"/>
      <c r="G92" s="229">
        <v>4650</v>
      </c>
      <c r="H92" s="87">
        <v>8.3000000000000004E-2</v>
      </c>
      <c r="I92" s="96">
        <f>G92*$H$13</f>
        <v>385.95000000000005</v>
      </c>
      <c r="J92" s="104"/>
      <c r="K92" s="224">
        <f>+C92*$C$208</f>
        <v>0</v>
      </c>
      <c r="L92" s="92">
        <v>8.3000000000000004E-2</v>
      </c>
      <c r="M92" s="95">
        <f>K92*$L$10</f>
        <v>0</v>
      </c>
      <c r="N92" s="99"/>
      <c r="O92" s="52">
        <v>-525</v>
      </c>
      <c r="P92" s="92">
        <v>8.3000000000000004E-2</v>
      </c>
      <c r="Q92" s="94">
        <f>O92*$P$10</f>
        <v>-43.575000000000003</v>
      </c>
      <c r="R92" s="99"/>
      <c r="S92" s="52">
        <f>+C92-G92</f>
        <v>-150</v>
      </c>
      <c r="T92" s="92">
        <v>8.3000000000000004E-2</v>
      </c>
      <c r="U92" s="91">
        <f>S92*$T$10</f>
        <v>-12.450000000000001</v>
      </c>
      <c r="V92" s="205" t="s">
        <v>83</v>
      </c>
    </row>
    <row r="93" spans="1:22" ht="16.5" thickBot="1" x14ac:dyDescent="0.3">
      <c r="A93" s="41"/>
      <c r="B93" s="41"/>
      <c r="C93" s="243"/>
      <c r="D93" s="87"/>
      <c r="E93" s="250"/>
      <c r="F93" s="97"/>
      <c r="G93" s="227"/>
      <c r="H93" s="87"/>
      <c r="I93" s="251"/>
      <c r="J93" s="93"/>
      <c r="K93" s="227"/>
      <c r="L93" s="92"/>
      <c r="M93" s="252"/>
      <c r="N93" s="93"/>
      <c r="O93" s="43"/>
      <c r="P93" s="92"/>
      <c r="Q93" s="253"/>
      <c r="R93" s="93"/>
      <c r="S93" s="43"/>
      <c r="T93" s="92"/>
      <c r="U93" s="254"/>
    </row>
    <row r="94" spans="1:22" ht="16.5" thickBot="1" x14ac:dyDescent="0.3">
      <c r="A94" s="341" t="s">
        <v>84</v>
      </c>
      <c r="B94" s="347"/>
      <c r="C94" s="292">
        <v>46000</v>
      </c>
      <c r="D94" s="293">
        <v>8.3000000000000004E-2</v>
      </c>
      <c r="E94" s="294">
        <f t="shared" si="1"/>
        <v>3818</v>
      </c>
      <c r="F94" s="295"/>
      <c r="G94" s="292">
        <v>37553</v>
      </c>
      <c r="H94" s="293">
        <v>8.3000000000000004E-2</v>
      </c>
      <c r="I94" s="296">
        <f>G94*$H$13</f>
        <v>3116.8990000000003</v>
      </c>
      <c r="J94" s="297"/>
      <c r="K94" s="292">
        <v>42167</v>
      </c>
      <c r="L94" s="297">
        <v>8.3000000000000004E-2</v>
      </c>
      <c r="M94" s="298">
        <f>K94*$L$10</f>
        <v>3499.8610000000003</v>
      </c>
      <c r="N94" s="297"/>
      <c r="O94" s="299">
        <v>4614</v>
      </c>
      <c r="P94" s="297">
        <v>8.3000000000000004E-2</v>
      </c>
      <c r="Q94" s="300">
        <f>O94*$P$10</f>
        <v>382.96200000000005</v>
      </c>
      <c r="R94" s="297"/>
      <c r="S94" s="299">
        <v>8447</v>
      </c>
      <c r="T94" s="297">
        <v>8.3000000000000004E-2</v>
      </c>
      <c r="U94" s="303">
        <f>S94*$T$10</f>
        <v>701.101</v>
      </c>
    </row>
    <row r="95" spans="1:22" ht="15" x14ac:dyDescent="0.2">
      <c r="A95" s="38" t="s">
        <v>85</v>
      </c>
      <c r="B95" s="38"/>
      <c r="C95" s="218">
        <f>+[1]Begroting!C100</f>
        <v>18000</v>
      </c>
      <c r="D95" s="87">
        <v>8.3000000000000004E-2</v>
      </c>
      <c r="E95" s="291">
        <f t="shared" si="1"/>
        <v>1494</v>
      </c>
      <c r="F95" s="75"/>
      <c r="G95" s="228">
        <v>17946</v>
      </c>
      <c r="H95" s="87">
        <v>8.3000000000000004E-2</v>
      </c>
      <c r="I95" s="256">
        <f>G95*$H$13</f>
        <v>1489.518</v>
      </c>
      <c r="J95" s="92"/>
      <c r="K95" s="218">
        <v>16500</v>
      </c>
      <c r="L95" s="92">
        <v>8.3000000000000004E-2</v>
      </c>
      <c r="M95" s="257">
        <f>K95*$L$10</f>
        <v>1369.5</v>
      </c>
      <c r="N95" s="108"/>
      <c r="O95" s="107">
        <f>+K95-G95</f>
        <v>-1446</v>
      </c>
      <c r="P95" s="92">
        <v>8.3000000000000004E-2</v>
      </c>
      <c r="Q95" s="258">
        <f>O95*$P$10</f>
        <v>-120.018</v>
      </c>
      <c r="R95" s="108"/>
      <c r="S95" s="107">
        <f>+C95-G95</f>
        <v>54</v>
      </c>
      <c r="T95" s="92">
        <v>8.3000000000000004E-2</v>
      </c>
      <c r="U95" s="259">
        <f>S95*$T$10</f>
        <v>4.4820000000000002</v>
      </c>
      <c r="V95" s="207"/>
    </row>
    <row r="96" spans="1:22" ht="15" x14ac:dyDescent="0.2">
      <c r="A96" s="38" t="s">
        <v>86</v>
      </c>
      <c r="B96" s="38"/>
      <c r="C96" s="218">
        <f>+[1]Begroting!C101</f>
        <v>9500</v>
      </c>
      <c r="D96" s="87">
        <v>8.3000000000000004E-2</v>
      </c>
      <c r="E96" s="290">
        <f t="shared" si="1"/>
        <v>788.5</v>
      </c>
      <c r="F96" s="75"/>
      <c r="G96" s="228">
        <v>3429</v>
      </c>
      <c r="H96" s="87">
        <v>8.3000000000000004E-2</v>
      </c>
      <c r="I96" s="96">
        <f>G96*$H$13</f>
        <v>284.60700000000003</v>
      </c>
      <c r="J96" s="92"/>
      <c r="K96" s="218">
        <v>8708</v>
      </c>
      <c r="L96" s="92">
        <v>8.3000000000000004E-2</v>
      </c>
      <c r="M96" s="95">
        <f>K96*$L$10</f>
        <v>722.76400000000001</v>
      </c>
      <c r="N96" s="108"/>
      <c r="O96" s="107">
        <f>+K96-G96</f>
        <v>5279</v>
      </c>
      <c r="P96" s="92">
        <v>8.3000000000000004E-2</v>
      </c>
      <c r="Q96" s="94">
        <f>O96*$P$10</f>
        <v>438.15700000000004</v>
      </c>
      <c r="R96" s="108"/>
      <c r="S96" s="107">
        <f>+C96-G96</f>
        <v>6071</v>
      </c>
      <c r="T96" s="92">
        <v>8.3000000000000004E-2</v>
      </c>
      <c r="U96" s="91">
        <f>S96*$T$10</f>
        <v>503.89300000000003</v>
      </c>
      <c r="V96" s="204"/>
    </row>
    <row r="97" spans="1:22" ht="15" x14ac:dyDescent="0.2">
      <c r="A97" s="38" t="s">
        <v>87</v>
      </c>
      <c r="B97" s="38"/>
      <c r="C97" s="218">
        <f>+[1]Begroting!C102</f>
        <v>17000</v>
      </c>
      <c r="D97" s="87">
        <v>8.3000000000000004E-2</v>
      </c>
      <c r="E97" s="290">
        <f t="shared" si="1"/>
        <v>1411</v>
      </c>
      <c r="F97" s="75"/>
      <c r="G97" s="228">
        <v>16131</v>
      </c>
      <c r="H97" s="87">
        <v>8.3000000000000004E-2</v>
      </c>
      <c r="I97" s="96">
        <f>G97*$H$13</f>
        <v>1338.873</v>
      </c>
      <c r="J97" s="92"/>
      <c r="K97" s="218">
        <v>15583</v>
      </c>
      <c r="L97" s="92">
        <v>8.3000000000000004E-2</v>
      </c>
      <c r="M97" s="95">
        <f>K97*$L$10</f>
        <v>1293.3890000000001</v>
      </c>
      <c r="N97" s="108"/>
      <c r="O97" s="107">
        <f>+K97-G97</f>
        <v>-548</v>
      </c>
      <c r="P97" s="92">
        <v>8.3000000000000004E-2</v>
      </c>
      <c r="Q97" s="94">
        <f>O97*$P$10</f>
        <v>-45.484000000000002</v>
      </c>
      <c r="R97" s="108"/>
      <c r="S97" s="107">
        <f>+C97-G97</f>
        <v>869</v>
      </c>
      <c r="T97" s="92">
        <v>8.3000000000000004E-2</v>
      </c>
      <c r="U97" s="91">
        <f>S97*$T$10</f>
        <v>72.12700000000001</v>
      </c>
      <c r="V97" s="204" t="s">
        <v>88</v>
      </c>
    </row>
    <row r="98" spans="1:22" ht="15" x14ac:dyDescent="0.2">
      <c r="A98" s="38" t="s">
        <v>89</v>
      </c>
      <c r="B98" s="38"/>
      <c r="C98" s="218">
        <f>+[1]Begroting!C103</f>
        <v>1500</v>
      </c>
      <c r="D98" s="87">
        <v>8.3000000000000004E-2</v>
      </c>
      <c r="E98" s="290">
        <f t="shared" si="1"/>
        <v>124.5</v>
      </c>
      <c r="F98" s="75"/>
      <c r="G98" s="228">
        <v>47</v>
      </c>
      <c r="H98" s="87">
        <v>8.3000000000000004E-2</v>
      </c>
      <c r="I98" s="96">
        <f>G98*$H$13</f>
        <v>3.9010000000000002</v>
      </c>
      <c r="J98" s="92"/>
      <c r="K98" s="218">
        <v>1375</v>
      </c>
      <c r="L98" s="92">
        <v>8.3000000000000004E-2</v>
      </c>
      <c r="M98" s="95">
        <f>K98*$L$10</f>
        <v>114.125</v>
      </c>
      <c r="N98" s="108"/>
      <c r="O98" s="107">
        <f>+K98-G98</f>
        <v>1328</v>
      </c>
      <c r="P98" s="92">
        <v>8.3000000000000004E-2</v>
      </c>
      <c r="Q98" s="94">
        <f>O98*$P$10</f>
        <v>110.224</v>
      </c>
      <c r="R98" s="108"/>
      <c r="S98" s="107">
        <f>+C98-G98</f>
        <v>1453</v>
      </c>
      <c r="T98" s="92">
        <v>8.3000000000000004E-2</v>
      </c>
      <c r="U98" s="91">
        <f>S98*$T$10</f>
        <v>120.599</v>
      </c>
      <c r="V98" s="204"/>
    </row>
    <row r="99" spans="1:22" ht="15.75" x14ac:dyDescent="0.25">
      <c r="A99" s="45" t="s">
        <v>90</v>
      </c>
      <c r="B99" s="45"/>
      <c r="C99" s="224"/>
      <c r="D99" s="87">
        <v>8.3000000000000004E-2</v>
      </c>
      <c r="E99" s="149">
        <f t="shared" si="1"/>
        <v>0</v>
      </c>
      <c r="F99" s="105"/>
      <c r="G99" s="229"/>
      <c r="H99" s="87">
        <v>8.3000000000000004E-2</v>
      </c>
      <c r="I99" s="96">
        <f t="shared" ref="I99:I103" si="2">G99*$H$13</f>
        <v>0</v>
      </c>
      <c r="J99" s="104"/>
      <c r="K99" s="224">
        <f>+C99*$C$208</f>
        <v>0</v>
      </c>
      <c r="L99" s="92">
        <v>8.3000000000000004E-2</v>
      </c>
      <c r="M99" s="95">
        <f>K99*$L$10</f>
        <v>0</v>
      </c>
      <c r="N99" s="99"/>
      <c r="O99" s="52">
        <f>+K99-G99</f>
        <v>0</v>
      </c>
      <c r="P99" s="92">
        <v>8.3000000000000004E-2</v>
      </c>
      <c r="Q99" s="94">
        <f>O99*$P$10</f>
        <v>0</v>
      </c>
      <c r="R99" s="99"/>
      <c r="S99" s="52">
        <f>+C99-G99</f>
        <v>0</v>
      </c>
      <c r="T99" s="92">
        <v>8.3000000000000004E-2</v>
      </c>
      <c r="U99" s="91">
        <f>S99*$T$10</f>
        <v>0</v>
      </c>
      <c r="V99" s="205"/>
    </row>
    <row r="100" spans="1:22" ht="16.5" thickBot="1" x14ac:dyDescent="0.3">
      <c r="A100" s="38"/>
      <c r="B100" s="38"/>
      <c r="C100" s="218"/>
      <c r="D100" s="87"/>
      <c r="E100" s="250"/>
      <c r="F100" s="75"/>
      <c r="G100" s="228"/>
      <c r="H100" s="87"/>
      <c r="I100" s="251"/>
      <c r="J100" s="92"/>
      <c r="K100" s="218"/>
      <c r="L100" s="92"/>
      <c r="M100" s="252"/>
      <c r="N100" s="92"/>
      <c r="O100" s="3"/>
      <c r="P100" s="92"/>
      <c r="Q100" s="253"/>
      <c r="R100" s="92"/>
      <c r="S100" s="3"/>
      <c r="T100" s="92"/>
      <c r="U100" s="254"/>
    </row>
    <row r="101" spans="1:22" ht="16.5" thickBot="1" x14ac:dyDescent="0.3">
      <c r="A101" s="341" t="s">
        <v>91</v>
      </c>
      <c r="B101" s="347"/>
      <c r="C101" s="292">
        <f>SUM(C102:C111)</f>
        <v>63700</v>
      </c>
      <c r="D101" s="293">
        <v>8.3000000000000004E-2</v>
      </c>
      <c r="E101" s="294">
        <f t="shared" si="1"/>
        <v>5287.1</v>
      </c>
      <c r="F101" s="295"/>
      <c r="G101" s="292">
        <v>48504</v>
      </c>
      <c r="H101" s="293">
        <v>8.3000000000000004E-2</v>
      </c>
      <c r="I101" s="296">
        <f t="shared" si="2"/>
        <v>4025.8320000000003</v>
      </c>
      <c r="J101" s="297"/>
      <c r="K101" s="292">
        <v>58392</v>
      </c>
      <c r="L101" s="297">
        <v>8.3000000000000004E-2</v>
      </c>
      <c r="M101" s="298">
        <f>K101*$L$10</f>
        <v>4846.5360000000001</v>
      </c>
      <c r="N101" s="297"/>
      <c r="O101" s="299">
        <v>9888</v>
      </c>
      <c r="P101" s="297">
        <v>8.3000000000000004E-2</v>
      </c>
      <c r="Q101" s="300">
        <f>O101*$P$10</f>
        <v>820.70400000000006</v>
      </c>
      <c r="R101" s="297"/>
      <c r="S101" s="299">
        <v>15196</v>
      </c>
      <c r="T101" s="297">
        <v>8.3000000000000004E-2</v>
      </c>
      <c r="U101" s="303">
        <f>S101*$T$10</f>
        <v>1261.268</v>
      </c>
    </row>
    <row r="102" spans="1:22" ht="15.75" x14ac:dyDescent="0.25">
      <c r="A102" s="117" t="s">
        <v>92</v>
      </c>
      <c r="B102" s="117"/>
      <c r="C102" s="218"/>
      <c r="D102" s="87">
        <v>8.3000000000000004E-2</v>
      </c>
      <c r="E102" s="255">
        <f t="shared" si="1"/>
        <v>0</v>
      </c>
      <c r="F102" s="75"/>
      <c r="G102" s="228"/>
      <c r="H102" s="87">
        <v>8.3000000000000004E-2</v>
      </c>
      <c r="I102" s="256">
        <f t="shared" si="2"/>
        <v>0</v>
      </c>
      <c r="J102" s="92"/>
      <c r="K102" s="218">
        <f>+C102*$C$208</f>
        <v>0</v>
      </c>
      <c r="L102" s="92">
        <v>8.3000000000000004E-2</v>
      </c>
      <c r="M102" s="257">
        <f>K102*$L$10</f>
        <v>0</v>
      </c>
      <c r="N102" s="108"/>
      <c r="O102" s="107">
        <f>+K102-G102</f>
        <v>0</v>
      </c>
      <c r="P102" s="92">
        <v>8.3000000000000004E-2</v>
      </c>
      <c r="Q102" s="258">
        <f>O102*$P$10</f>
        <v>0</v>
      </c>
      <c r="R102" s="108"/>
      <c r="S102" s="107">
        <f>+C102-G102</f>
        <v>0</v>
      </c>
      <c r="T102" s="92">
        <v>8.3000000000000004E-2</v>
      </c>
      <c r="U102" s="259">
        <f>S102*$T$10</f>
        <v>0</v>
      </c>
      <c r="V102" s="203"/>
    </row>
    <row r="103" spans="1:22" ht="15" x14ac:dyDescent="0.2">
      <c r="A103" s="117" t="s">
        <v>93</v>
      </c>
      <c r="B103" s="117"/>
      <c r="C103" s="218">
        <f>+[1]Begroting!C108</f>
        <v>47000</v>
      </c>
      <c r="D103" s="87">
        <v>8.3000000000000004E-2</v>
      </c>
      <c r="E103" s="290">
        <f t="shared" si="1"/>
        <v>3901</v>
      </c>
      <c r="F103" s="75"/>
      <c r="G103" s="228">
        <v>36650</v>
      </c>
      <c r="H103" s="87">
        <v>8.3000000000000004E-2</v>
      </c>
      <c r="I103" s="96">
        <f t="shared" si="2"/>
        <v>3041.9500000000003</v>
      </c>
      <c r="J103" s="92"/>
      <c r="K103" s="218">
        <v>43083</v>
      </c>
      <c r="L103" s="92">
        <v>8.3000000000000004E-2</v>
      </c>
      <c r="M103" s="95">
        <f>K103*$L$10</f>
        <v>3575.8890000000001</v>
      </c>
      <c r="N103" s="108"/>
      <c r="O103" s="107">
        <f>+K103-G103</f>
        <v>6433</v>
      </c>
      <c r="P103" s="92">
        <v>8.3000000000000004E-2</v>
      </c>
      <c r="Q103" s="94">
        <f>O103*$P$10</f>
        <v>533.93900000000008</v>
      </c>
      <c r="R103" s="108"/>
      <c r="S103" s="107">
        <f>+C103-G103</f>
        <v>10350</v>
      </c>
      <c r="T103" s="92">
        <v>8.3000000000000004E-2</v>
      </c>
      <c r="U103" s="91">
        <f>S103*$T$10</f>
        <v>859.05000000000007</v>
      </c>
      <c r="V103" s="204"/>
    </row>
    <row r="104" spans="1:22" ht="15" x14ac:dyDescent="0.2">
      <c r="A104" s="117" t="s">
        <v>94</v>
      </c>
      <c r="B104" s="117"/>
      <c r="C104" s="218">
        <f>+[1]Begroting!C109</f>
        <v>5800</v>
      </c>
      <c r="D104" s="87">
        <v>8.3000000000000004E-2</v>
      </c>
      <c r="E104" s="290">
        <f t="shared" si="1"/>
        <v>481.40000000000003</v>
      </c>
      <c r="F104" s="75"/>
      <c r="G104" s="228">
        <v>3289</v>
      </c>
      <c r="H104" s="87">
        <v>8.3000000000000004E-2</v>
      </c>
      <c r="I104" s="96">
        <f>G104*$H$13</f>
        <v>272.98700000000002</v>
      </c>
      <c r="J104" s="92"/>
      <c r="K104" s="218">
        <v>5317</v>
      </c>
      <c r="L104" s="92">
        <v>8.3000000000000004E-2</v>
      </c>
      <c r="M104" s="95">
        <f>K104*$L$10</f>
        <v>441.31100000000004</v>
      </c>
      <c r="N104" s="108"/>
      <c r="O104" s="107">
        <f>+K104-G104</f>
        <v>2028</v>
      </c>
      <c r="P104" s="92">
        <v>8.3000000000000004E-2</v>
      </c>
      <c r="Q104" s="94">
        <f>O104*$P$10</f>
        <v>168.32400000000001</v>
      </c>
      <c r="R104" s="108"/>
      <c r="S104" s="107">
        <f>+C104-G104</f>
        <v>2511</v>
      </c>
      <c r="T104" s="92">
        <v>8.3000000000000004E-2</v>
      </c>
      <c r="U104" s="91">
        <f>S104*$T$10</f>
        <v>208.41300000000001</v>
      </c>
      <c r="V104" s="204"/>
    </row>
    <row r="105" spans="1:22" ht="15" x14ac:dyDescent="0.2">
      <c r="A105" s="117" t="s">
        <v>95</v>
      </c>
      <c r="B105" s="117"/>
      <c r="C105" s="218"/>
      <c r="D105" s="87">
        <v>8.3000000000000004E-2</v>
      </c>
      <c r="E105" s="290">
        <f t="shared" si="1"/>
        <v>0</v>
      </c>
      <c r="F105" s="75"/>
      <c r="G105" s="228"/>
      <c r="H105" s="87">
        <v>8.3000000000000004E-2</v>
      </c>
      <c r="I105" s="96">
        <f t="shared" ref="I105:I108" si="3">G105*$H$13</f>
        <v>0</v>
      </c>
      <c r="J105" s="92"/>
      <c r="K105" s="218">
        <f>+C105*$C$208</f>
        <v>0</v>
      </c>
      <c r="L105" s="92">
        <v>8.3000000000000004E-2</v>
      </c>
      <c r="M105" s="95">
        <f>K105*$L$10</f>
        <v>0</v>
      </c>
      <c r="N105" s="108"/>
      <c r="O105" s="107">
        <f>+K105-G105</f>
        <v>0</v>
      </c>
      <c r="P105" s="92">
        <v>8.3000000000000004E-2</v>
      </c>
      <c r="Q105" s="94">
        <f>O105*$P$10</f>
        <v>0</v>
      </c>
      <c r="R105" s="108"/>
      <c r="S105" s="107">
        <f>+C105-G105</f>
        <v>0</v>
      </c>
      <c r="T105" s="92">
        <v>8.3000000000000004E-2</v>
      </c>
      <c r="U105" s="91">
        <f>S105*$T$10</f>
        <v>0</v>
      </c>
      <c r="V105" s="204"/>
    </row>
    <row r="106" spans="1:22" ht="15" x14ac:dyDescent="0.2">
      <c r="A106" s="117" t="s">
        <v>96</v>
      </c>
      <c r="B106" s="117"/>
      <c r="C106" s="218">
        <f>+[1]Begroting!C111</f>
        <v>3300</v>
      </c>
      <c r="D106" s="87">
        <v>8.3000000000000004E-2</v>
      </c>
      <c r="E106" s="290">
        <f t="shared" si="1"/>
        <v>273.90000000000003</v>
      </c>
      <c r="F106" s="75"/>
      <c r="G106" s="228">
        <v>3163</v>
      </c>
      <c r="H106" s="87">
        <v>8.3000000000000004E-2</v>
      </c>
      <c r="I106" s="96">
        <f t="shared" si="3"/>
        <v>262.529</v>
      </c>
      <c r="J106" s="92"/>
      <c r="K106" s="218">
        <v>3025</v>
      </c>
      <c r="L106" s="92">
        <v>8.3000000000000004E-2</v>
      </c>
      <c r="M106" s="95">
        <f>K106*$L$10</f>
        <v>251.07500000000002</v>
      </c>
      <c r="N106" s="108"/>
      <c r="O106" s="107">
        <f>+K106-G106</f>
        <v>-138</v>
      </c>
      <c r="P106" s="92">
        <v>8.3000000000000004E-2</v>
      </c>
      <c r="Q106" s="94">
        <f>O106*$P$10</f>
        <v>-11.454000000000001</v>
      </c>
      <c r="R106" s="108"/>
      <c r="S106" s="107">
        <f>+C106-G106</f>
        <v>137</v>
      </c>
      <c r="T106" s="92">
        <v>8.3000000000000004E-2</v>
      </c>
      <c r="U106" s="91">
        <f>S106*$T$10</f>
        <v>11.371</v>
      </c>
      <c r="V106" s="204"/>
    </row>
    <row r="107" spans="1:22" ht="15" x14ac:dyDescent="0.2">
      <c r="A107" s="117" t="s">
        <v>97</v>
      </c>
      <c r="B107" s="117"/>
      <c r="C107" s="218"/>
      <c r="D107" s="87">
        <v>8.3000000000000004E-2</v>
      </c>
      <c r="E107" s="290">
        <f t="shared" si="1"/>
        <v>0</v>
      </c>
      <c r="F107" s="75"/>
      <c r="G107" s="228"/>
      <c r="H107" s="87">
        <v>8.3000000000000004E-2</v>
      </c>
      <c r="I107" s="96">
        <f t="shared" si="3"/>
        <v>0</v>
      </c>
      <c r="J107" s="92"/>
      <c r="K107" s="218">
        <f>+C107*$C$208</f>
        <v>0</v>
      </c>
      <c r="L107" s="92">
        <v>8.3000000000000004E-2</v>
      </c>
      <c r="M107" s="95">
        <f>K107*$L$10</f>
        <v>0</v>
      </c>
      <c r="N107" s="108"/>
      <c r="O107" s="107">
        <f>+K107-G107</f>
        <v>0</v>
      </c>
      <c r="P107" s="92">
        <v>8.3000000000000004E-2</v>
      </c>
      <c r="Q107" s="94">
        <f>O107*$P$10</f>
        <v>0</v>
      </c>
      <c r="R107" s="108"/>
      <c r="S107" s="107">
        <f>+C107-G107</f>
        <v>0</v>
      </c>
      <c r="T107" s="92">
        <v>8.3000000000000004E-2</v>
      </c>
      <c r="U107" s="91">
        <f>S107*$T$10</f>
        <v>0</v>
      </c>
      <c r="V107" s="204"/>
    </row>
    <row r="108" spans="1:22" ht="15" x14ac:dyDescent="0.2">
      <c r="A108" s="117" t="s">
        <v>98</v>
      </c>
      <c r="B108" s="117"/>
      <c r="C108" s="218">
        <f>+[1]Begroting!C113</f>
        <v>50</v>
      </c>
      <c r="D108" s="87">
        <v>8.3000000000000004E-2</v>
      </c>
      <c r="E108" s="290">
        <f t="shared" si="1"/>
        <v>4.1500000000000004</v>
      </c>
      <c r="F108" s="75"/>
      <c r="G108" s="228"/>
      <c r="H108" s="87">
        <v>8.3000000000000004E-2</v>
      </c>
      <c r="I108" s="96">
        <f t="shared" si="3"/>
        <v>0</v>
      </c>
      <c r="J108" s="92"/>
      <c r="K108" s="218">
        <v>46</v>
      </c>
      <c r="L108" s="92">
        <v>8.3000000000000004E-2</v>
      </c>
      <c r="M108" s="95">
        <f>K108*$L$10</f>
        <v>3.8180000000000001</v>
      </c>
      <c r="N108" s="108"/>
      <c r="O108" s="107">
        <f>+K108-G108</f>
        <v>46</v>
      </c>
      <c r="P108" s="92">
        <v>8.3000000000000004E-2</v>
      </c>
      <c r="Q108" s="94">
        <f>O108*$P$10</f>
        <v>3.8180000000000001</v>
      </c>
      <c r="R108" s="108"/>
      <c r="S108" s="107">
        <f>+C108-G108</f>
        <v>50</v>
      </c>
      <c r="T108" s="92">
        <v>8.3000000000000004E-2</v>
      </c>
      <c r="U108" s="91">
        <f>S108*$T$10</f>
        <v>4.1500000000000004</v>
      </c>
      <c r="V108" s="204"/>
    </row>
    <row r="109" spans="1:22" ht="15" x14ac:dyDescent="0.2">
      <c r="A109" s="117" t="s">
        <v>99</v>
      </c>
      <c r="B109" s="117"/>
      <c r="C109" s="218">
        <f>+[1]Begroting!C114</f>
        <v>3550</v>
      </c>
      <c r="D109" s="87">
        <v>8.3000000000000004E-2</v>
      </c>
      <c r="E109" s="290">
        <f t="shared" si="1"/>
        <v>294.65000000000003</v>
      </c>
      <c r="F109" s="75"/>
      <c r="G109" s="228">
        <v>3260</v>
      </c>
      <c r="H109" s="87">
        <v>8.3000000000000004E-2</v>
      </c>
      <c r="I109" s="96">
        <f>G109*$H$13</f>
        <v>270.58000000000004</v>
      </c>
      <c r="J109" s="92"/>
      <c r="K109" s="218">
        <v>3254</v>
      </c>
      <c r="L109" s="92">
        <v>8.3000000000000004E-2</v>
      </c>
      <c r="M109" s="95">
        <f>K109*$L$10</f>
        <v>270.08199999999999</v>
      </c>
      <c r="N109" s="108"/>
      <c r="O109" s="107">
        <f>+K109-G109</f>
        <v>-6</v>
      </c>
      <c r="P109" s="92">
        <v>8.3000000000000004E-2</v>
      </c>
      <c r="Q109" s="94">
        <f>O109*$P$10</f>
        <v>-0.498</v>
      </c>
      <c r="R109" s="108"/>
      <c r="S109" s="107">
        <f>+C109-G109</f>
        <v>290</v>
      </c>
      <c r="T109" s="92">
        <v>8.3000000000000004E-2</v>
      </c>
      <c r="U109" s="91">
        <f>S109*$T$10</f>
        <v>24.07</v>
      </c>
      <c r="V109" s="204"/>
    </row>
    <row r="110" spans="1:22" ht="15" x14ac:dyDescent="0.2">
      <c r="A110" s="117" t="s">
        <v>100</v>
      </c>
      <c r="B110" s="117"/>
      <c r="C110" s="218">
        <f>+[1]Begroting!C115</f>
        <v>4000</v>
      </c>
      <c r="D110" s="87">
        <v>8.3000000000000004E-2</v>
      </c>
      <c r="E110" s="290">
        <f t="shared" si="1"/>
        <v>332</v>
      </c>
      <c r="F110" s="75"/>
      <c r="G110" s="228">
        <v>2142</v>
      </c>
      <c r="H110" s="87">
        <v>8.3000000000000004E-2</v>
      </c>
      <c r="I110" s="96">
        <f t="shared" ref="I110:I125" si="4">G110*$H$13</f>
        <v>177.786</v>
      </c>
      <c r="J110" s="92"/>
      <c r="K110" s="218">
        <v>3667</v>
      </c>
      <c r="L110" s="92">
        <v>8.3000000000000004E-2</v>
      </c>
      <c r="M110" s="95">
        <f>K110*$L$10</f>
        <v>304.36099999999999</v>
      </c>
      <c r="N110" s="108"/>
      <c r="O110" s="107">
        <f>+K110-G110</f>
        <v>1525</v>
      </c>
      <c r="P110" s="92">
        <v>8.3000000000000004E-2</v>
      </c>
      <c r="Q110" s="94">
        <f>O110*$P$10</f>
        <v>126.575</v>
      </c>
      <c r="R110" s="108"/>
      <c r="S110" s="107">
        <f>+C110-G110</f>
        <v>1858</v>
      </c>
      <c r="T110" s="92">
        <v>8.3000000000000004E-2</v>
      </c>
      <c r="U110" s="91">
        <f>S110*$T$10</f>
        <v>154.214</v>
      </c>
      <c r="V110" s="204"/>
    </row>
    <row r="111" spans="1:22" ht="15.75" x14ac:dyDescent="0.25">
      <c r="A111" s="40" t="s">
        <v>101</v>
      </c>
      <c r="B111" s="40"/>
      <c r="C111" s="224"/>
      <c r="D111" s="87">
        <v>8.3000000000000004E-2</v>
      </c>
      <c r="E111" s="149">
        <f t="shared" si="1"/>
        <v>0</v>
      </c>
      <c r="F111" s="105"/>
      <c r="G111" s="229"/>
      <c r="H111" s="87">
        <v>8.3000000000000004E-2</v>
      </c>
      <c r="I111" s="96">
        <f t="shared" si="4"/>
        <v>0</v>
      </c>
      <c r="J111" s="104"/>
      <c r="K111" s="224">
        <f>+C111*$C$208</f>
        <v>0</v>
      </c>
      <c r="L111" s="92">
        <v>8.3000000000000004E-2</v>
      </c>
      <c r="M111" s="95">
        <f>K111*$L$10</f>
        <v>0</v>
      </c>
      <c r="N111" s="99"/>
      <c r="O111" s="52">
        <f>+K111-G111</f>
        <v>0</v>
      </c>
      <c r="P111" s="92">
        <v>8.3000000000000004E-2</v>
      </c>
      <c r="Q111" s="94">
        <f>O111*$P$10</f>
        <v>0</v>
      </c>
      <c r="R111" s="99"/>
      <c r="S111" s="52">
        <f>+C111-G111</f>
        <v>0</v>
      </c>
      <c r="T111" s="92">
        <v>8.3000000000000004E-2</v>
      </c>
      <c r="U111" s="91">
        <f>S111*$T$10</f>
        <v>0</v>
      </c>
      <c r="V111" s="205"/>
    </row>
    <row r="112" spans="1:22" ht="15.75" x14ac:dyDescent="0.25">
      <c r="A112" s="45"/>
      <c r="B112" s="45"/>
      <c r="C112" s="218"/>
      <c r="D112" s="87"/>
      <c r="E112" s="149"/>
      <c r="F112" s="75"/>
      <c r="G112" s="228"/>
      <c r="H112" s="87"/>
      <c r="I112" s="96">
        <f t="shared" si="4"/>
        <v>0</v>
      </c>
      <c r="J112" s="92"/>
      <c r="K112" s="228"/>
      <c r="L112" s="92"/>
      <c r="M112" s="95"/>
      <c r="N112" s="92"/>
      <c r="O112" s="3"/>
      <c r="P112" s="92"/>
      <c r="Q112" s="94"/>
      <c r="R112" s="92"/>
      <c r="S112" s="3"/>
      <c r="T112" s="92"/>
      <c r="U112" s="91"/>
    </row>
    <row r="113" spans="1:22" ht="15.75" x14ac:dyDescent="0.25">
      <c r="A113" s="8"/>
      <c r="B113" s="8"/>
      <c r="C113" s="220" t="s">
        <v>0</v>
      </c>
      <c r="D113" s="87">
        <v>8.3000000000000004E-2</v>
      </c>
      <c r="E113" s="149"/>
      <c r="F113" s="97"/>
      <c r="G113" s="220" t="s">
        <v>1</v>
      </c>
      <c r="H113" s="87">
        <v>8.3000000000000004E-2</v>
      </c>
      <c r="I113" s="96"/>
      <c r="J113" s="93"/>
      <c r="K113" s="220" t="s">
        <v>0</v>
      </c>
      <c r="L113" s="92">
        <v>8.3000000000000004E-2</v>
      </c>
      <c r="M113" s="95"/>
      <c r="N113" s="102"/>
      <c r="O113" s="123" t="s">
        <v>2</v>
      </c>
      <c r="P113" s="92">
        <v>8.3000000000000004E-2</v>
      </c>
      <c r="Q113" s="94"/>
      <c r="R113" s="102"/>
      <c r="S113" s="123" t="s">
        <v>3</v>
      </c>
      <c r="T113" s="92">
        <v>8.3000000000000004E-2</v>
      </c>
      <c r="U113" s="91"/>
      <c r="V113" s="200"/>
    </row>
    <row r="114" spans="1:22" ht="15.75" x14ac:dyDescent="0.25">
      <c r="A114" s="8"/>
      <c r="B114" s="8"/>
      <c r="C114" s="221" t="s">
        <v>4</v>
      </c>
      <c r="D114" s="87">
        <v>8.3000000000000004E-2</v>
      </c>
      <c r="E114" s="149"/>
      <c r="F114" s="75"/>
      <c r="G114" s="221" t="s">
        <v>5</v>
      </c>
      <c r="H114" s="87">
        <v>8.3000000000000004E-2</v>
      </c>
      <c r="I114" s="96"/>
      <c r="J114" s="92"/>
      <c r="K114" s="221" t="s">
        <v>5</v>
      </c>
      <c r="L114" s="92">
        <v>8.3000000000000004E-2</v>
      </c>
      <c r="M114" s="95"/>
      <c r="N114" s="108"/>
      <c r="O114" s="121" t="s">
        <v>5</v>
      </c>
      <c r="P114" s="92">
        <v>8.3000000000000004E-2</v>
      </c>
      <c r="Q114" s="94"/>
      <c r="R114" s="108"/>
      <c r="S114" s="121" t="s">
        <v>6</v>
      </c>
      <c r="T114" s="92">
        <v>8.3000000000000004E-2</v>
      </c>
      <c r="U114" s="91"/>
      <c r="V114" s="201" t="s">
        <v>7</v>
      </c>
    </row>
    <row r="115" spans="1:22" ht="15.75" x14ac:dyDescent="0.25">
      <c r="A115" s="8" t="s">
        <v>8</v>
      </c>
      <c r="B115" s="8"/>
      <c r="C115" s="222" t="s">
        <v>9</v>
      </c>
      <c r="D115" s="87">
        <v>8.3000000000000004E-2</v>
      </c>
      <c r="E115" s="149"/>
      <c r="F115" s="105"/>
      <c r="G115" s="222" t="s">
        <v>9</v>
      </c>
      <c r="H115" s="87">
        <v>8.3000000000000004E-2</v>
      </c>
      <c r="I115" s="96"/>
      <c r="J115" s="104"/>
      <c r="K115" s="222" t="s">
        <v>9</v>
      </c>
      <c r="L115" s="92">
        <v>8.3000000000000004E-2</v>
      </c>
      <c r="M115" s="95"/>
      <c r="N115" s="99"/>
      <c r="O115" s="119" t="s">
        <v>9</v>
      </c>
      <c r="P115" s="92">
        <v>8.3000000000000004E-2</v>
      </c>
      <c r="Q115" s="94"/>
      <c r="R115" s="99"/>
      <c r="S115" s="118" t="s">
        <v>9</v>
      </c>
      <c r="T115" s="92">
        <v>8.3000000000000004E-2</v>
      </c>
      <c r="U115" s="91"/>
      <c r="V115" s="202"/>
    </row>
    <row r="116" spans="1:22" ht="16.5" thickBot="1" x14ac:dyDescent="0.3">
      <c r="A116" s="45"/>
      <c r="B116" s="45"/>
      <c r="C116" s="223"/>
      <c r="D116" s="87">
        <v>8.3000000000000004E-2</v>
      </c>
      <c r="E116" s="250">
        <f t="shared" si="1"/>
        <v>0</v>
      </c>
      <c r="F116" s="75"/>
      <c r="G116" s="231"/>
      <c r="H116" s="87">
        <v>8.3000000000000004E-2</v>
      </c>
      <c r="I116" s="251"/>
      <c r="J116" s="92"/>
      <c r="K116" s="231"/>
      <c r="L116" s="92">
        <v>8.3000000000000004E-2</v>
      </c>
      <c r="M116" s="252">
        <f>K116*$L$10</f>
        <v>0</v>
      </c>
      <c r="N116" s="92"/>
      <c r="O116" s="49"/>
      <c r="P116" s="92">
        <v>8.3000000000000004E-2</v>
      </c>
      <c r="Q116" s="253">
        <f>O116*$P$10</f>
        <v>0</v>
      </c>
      <c r="R116" s="93"/>
      <c r="S116" s="43"/>
      <c r="T116" s="92">
        <v>8.3000000000000004E-2</v>
      </c>
      <c r="U116" s="254">
        <f>S116*$T$10</f>
        <v>0</v>
      </c>
    </row>
    <row r="117" spans="1:22" ht="16.5" thickBot="1" x14ac:dyDescent="0.3">
      <c r="A117" s="341" t="s">
        <v>102</v>
      </c>
      <c r="B117" s="346"/>
      <c r="C117" s="292">
        <f>SUM(C118:C123)</f>
        <v>30000</v>
      </c>
      <c r="D117" s="293">
        <v>8.3000000000000004E-2</v>
      </c>
      <c r="E117" s="294">
        <f t="shared" si="1"/>
        <v>2490</v>
      </c>
      <c r="F117" s="295"/>
      <c r="G117" s="292">
        <v>21139</v>
      </c>
      <c r="H117" s="293">
        <v>8.3000000000000004E-2</v>
      </c>
      <c r="I117" s="296">
        <f t="shared" si="4"/>
        <v>1754.537</v>
      </c>
      <c r="J117" s="297"/>
      <c r="K117" s="292">
        <v>27500</v>
      </c>
      <c r="L117" s="297">
        <v>8.3000000000000004E-2</v>
      </c>
      <c r="M117" s="298">
        <f>K117*$L$10</f>
        <v>2282.5</v>
      </c>
      <c r="N117" s="297"/>
      <c r="O117" s="299">
        <v>6361</v>
      </c>
      <c r="P117" s="297">
        <v>8.3000000000000004E-2</v>
      </c>
      <c r="Q117" s="300">
        <f>O117*$P$10</f>
        <v>527.96300000000008</v>
      </c>
      <c r="R117" s="297"/>
      <c r="S117" s="299">
        <v>8861</v>
      </c>
      <c r="T117" s="297">
        <v>8.3000000000000004E-2</v>
      </c>
      <c r="U117" s="303">
        <f>S117*$T$10</f>
        <v>735.46300000000008</v>
      </c>
    </row>
    <row r="118" spans="1:22" ht="15.75" x14ac:dyDescent="0.25">
      <c r="A118" s="117" t="s">
        <v>103</v>
      </c>
      <c r="B118" s="117"/>
      <c r="C118" s="218"/>
      <c r="D118" s="87">
        <v>8.3000000000000004E-2</v>
      </c>
      <c r="E118" s="255">
        <f t="shared" si="1"/>
        <v>0</v>
      </c>
      <c r="F118" s="75"/>
      <c r="G118" s="228"/>
      <c r="H118" s="87">
        <v>8.3000000000000004E-2</v>
      </c>
      <c r="I118" s="256">
        <f t="shared" si="4"/>
        <v>0</v>
      </c>
      <c r="J118" s="92"/>
      <c r="K118" s="218">
        <f>+C118*$C$208</f>
        <v>0</v>
      </c>
      <c r="L118" s="92">
        <v>8.3000000000000004E-2</v>
      </c>
      <c r="M118" s="257">
        <f>K118*$L$10</f>
        <v>0</v>
      </c>
      <c r="N118" s="108"/>
      <c r="O118" s="107">
        <f>+K118-G118</f>
        <v>0</v>
      </c>
      <c r="P118" s="92">
        <v>8.3000000000000004E-2</v>
      </c>
      <c r="Q118" s="258">
        <f>O118*$P$10</f>
        <v>0</v>
      </c>
      <c r="R118" s="108"/>
      <c r="S118" s="107">
        <f>+C118-G118</f>
        <v>0</v>
      </c>
      <c r="T118" s="92">
        <v>8.3000000000000004E-2</v>
      </c>
      <c r="U118" s="259">
        <f>S118*$T$10</f>
        <v>0</v>
      </c>
      <c r="V118" s="203"/>
    </row>
    <row r="119" spans="1:22" ht="15.75" x14ac:dyDescent="0.25">
      <c r="A119" s="117" t="s">
        <v>104</v>
      </c>
      <c r="B119" s="117"/>
      <c r="C119" s="218"/>
      <c r="D119" s="87">
        <v>8.3000000000000004E-2</v>
      </c>
      <c r="E119" s="149">
        <f t="shared" si="1"/>
        <v>0</v>
      </c>
      <c r="F119" s="75"/>
      <c r="G119" s="228"/>
      <c r="H119" s="87">
        <v>8.3000000000000004E-2</v>
      </c>
      <c r="I119" s="96">
        <f t="shared" si="4"/>
        <v>0</v>
      </c>
      <c r="J119" s="92"/>
      <c r="K119" s="218">
        <f>+C119*$C$208</f>
        <v>0</v>
      </c>
      <c r="L119" s="92">
        <v>8.3000000000000004E-2</v>
      </c>
      <c r="M119" s="95">
        <f>K119*$L$10</f>
        <v>0</v>
      </c>
      <c r="N119" s="108"/>
      <c r="O119" s="107">
        <f>+K119-G119</f>
        <v>0</v>
      </c>
      <c r="P119" s="92">
        <v>8.3000000000000004E-2</v>
      </c>
      <c r="Q119" s="94">
        <f>O119*$P$10</f>
        <v>0</v>
      </c>
      <c r="R119" s="108"/>
      <c r="S119" s="107">
        <f>+C119-G119</f>
        <v>0</v>
      </c>
      <c r="T119" s="92">
        <v>8.3000000000000004E-2</v>
      </c>
      <c r="U119" s="91">
        <f>S119*$T$10</f>
        <v>0</v>
      </c>
      <c r="V119" s="204"/>
    </row>
    <row r="120" spans="1:22" ht="15.75" x14ac:dyDescent="0.25">
      <c r="A120" s="117" t="s">
        <v>105</v>
      </c>
      <c r="B120" s="117"/>
      <c r="C120" s="218"/>
      <c r="D120" s="87">
        <v>8.3000000000000004E-2</v>
      </c>
      <c r="E120" s="149">
        <f t="shared" si="1"/>
        <v>0</v>
      </c>
      <c r="F120" s="75"/>
      <c r="G120" s="228"/>
      <c r="H120" s="87">
        <v>8.3000000000000004E-2</v>
      </c>
      <c r="I120" s="96">
        <f t="shared" si="4"/>
        <v>0</v>
      </c>
      <c r="J120" s="92"/>
      <c r="K120" s="218">
        <f>+C120*$C$208</f>
        <v>0</v>
      </c>
      <c r="L120" s="92">
        <v>8.3000000000000004E-2</v>
      </c>
      <c r="M120" s="95">
        <f>K120*$L$10</f>
        <v>0</v>
      </c>
      <c r="N120" s="108"/>
      <c r="O120" s="107">
        <f>+K120-G120</f>
        <v>0</v>
      </c>
      <c r="P120" s="92">
        <v>8.3000000000000004E-2</v>
      </c>
      <c r="Q120" s="94">
        <f>O120*$P$10</f>
        <v>0</v>
      </c>
      <c r="R120" s="108"/>
      <c r="S120" s="107">
        <f>+C120-G120</f>
        <v>0</v>
      </c>
      <c r="T120" s="92">
        <v>8.3000000000000004E-2</v>
      </c>
      <c r="U120" s="91">
        <f>S120*$T$10</f>
        <v>0</v>
      </c>
      <c r="V120" s="204"/>
    </row>
    <row r="121" spans="1:22" ht="15.75" x14ac:dyDescent="0.25">
      <c r="A121" s="40" t="s">
        <v>106</v>
      </c>
      <c r="B121" s="40"/>
      <c r="C121" s="218"/>
      <c r="D121" s="87">
        <v>8.3000000000000004E-2</v>
      </c>
      <c r="E121" s="149">
        <f t="shared" si="1"/>
        <v>0</v>
      </c>
      <c r="F121" s="75"/>
      <c r="G121" s="228"/>
      <c r="H121" s="87">
        <v>8.3000000000000004E-2</v>
      </c>
      <c r="I121" s="96">
        <f t="shared" si="4"/>
        <v>0</v>
      </c>
      <c r="J121" s="92"/>
      <c r="K121" s="218">
        <f>+C121*$C$208</f>
        <v>0</v>
      </c>
      <c r="L121" s="92">
        <v>8.3000000000000004E-2</v>
      </c>
      <c r="M121" s="95">
        <f>K121*$L$10</f>
        <v>0</v>
      </c>
      <c r="N121" s="108"/>
      <c r="O121" s="107">
        <f>+K121-G121</f>
        <v>0</v>
      </c>
      <c r="P121" s="92">
        <v>8.3000000000000004E-2</v>
      </c>
      <c r="Q121" s="94">
        <f>O121*$P$10</f>
        <v>0</v>
      </c>
      <c r="R121" s="108"/>
      <c r="S121" s="107">
        <f>+C121-G121</f>
        <v>0</v>
      </c>
      <c r="T121" s="92">
        <v>8.3000000000000004E-2</v>
      </c>
      <c r="U121" s="91">
        <f>S121*$T$10</f>
        <v>0</v>
      </c>
      <c r="V121" s="204"/>
    </row>
    <row r="122" spans="1:22" ht="15" x14ac:dyDescent="0.2">
      <c r="A122" s="117" t="s">
        <v>107</v>
      </c>
      <c r="B122" s="117"/>
      <c r="C122" s="218">
        <f>+[1]Begroting!C123</f>
        <v>30000</v>
      </c>
      <c r="D122" s="87">
        <v>8.3000000000000004E-2</v>
      </c>
      <c r="E122" s="290">
        <f t="shared" si="1"/>
        <v>2490</v>
      </c>
      <c r="F122" s="75"/>
      <c r="G122" s="228">
        <v>21139</v>
      </c>
      <c r="H122" s="87">
        <v>8.3000000000000004E-2</v>
      </c>
      <c r="I122" s="96">
        <f t="shared" si="4"/>
        <v>1754.537</v>
      </c>
      <c r="J122" s="92"/>
      <c r="K122" s="218">
        <v>27500</v>
      </c>
      <c r="L122" s="92">
        <v>8.3000000000000004E-2</v>
      </c>
      <c r="M122" s="95">
        <f>K122*$L$10</f>
        <v>2282.5</v>
      </c>
      <c r="N122" s="108"/>
      <c r="O122" s="107">
        <f>+K122-G122</f>
        <v>6361</v>
      </c>
      <c r="P122" s="92">
        <v>8.3000000000000004E-2</v>
      </c>
      <c r="Q122" s="94">
        <f>O122*$P$10</f>
        <v>527.96300000000008</v>
      </c>
      <c r="R122" s="108"/>
      <c r="S122" s="107">
        <f>+C122-G122</f>
        <v>8861</v>
      </c>
      <c r="T122" s="92">
        <v>8.3000000000000004E-2</v>
      </c>
      <c r="U122" s="91">
        <f>S122*$T$10</f>
        <v>735.46300000000008</v>
      </c>
      <c r="V122" s="204"/>
    </row>
    <row r="123" spans="1:22" ht="15.75" x14ac:dyDescent="0.25">
      <c r="A123" s="45" t="s">
        <v>108</v>
      </c>
      <c r="B123" s="45"/>
      <c r="C123" s="224"/>
      <c r="D123" s="87">
        <v>8.3000000000000004E-2</v>
      </c>
      <c r="E123" s="149">
        <f t="shared" si="1"/>
        <v>0</v>
      </c>
      <c r="F123" s="105"/>
      <c r="G123" s="229"/>
      <c r="H123" s="87">
        <v>8.3000000000000004E-2</v>
      </c>
      <c r="I123" s="96">
        <f t="shared" si="4"/>
        <v>0</v>
      </c>
      <c r="J123" s="104"/>
      <c r="K123" s="224">
        <f>+C123*$C$208</f>
        <v>0</v>
      </c>
      <c r="L123" s="92">
        <v>8.3000000000000004E-2</v>
      </c>
      <c r="M123" s="95">
        <f>K123*$L$10</f>
        <v>0</v>
      </c>
      <c r="N123" s="99"/>
      <c r="O123" s="52">
        <f>+K123-G123</f>
        <v>0</v>
      </c>
      <c r="P123" s="92">
        <v>8.3000000000000004E-2</v>
      </c>
      <c r="Q123" s="94">
        <f>O123*$P$10</f>
        <v>0</v>
      </c>
      <c r="R123" s="99"/>
      <c r="S123" s="52">
        <f>+C123-G123</f>
        <v>0</v>
      </c>
      <c r="T123" s="92">
        <v>8.3000000000000004E-2</v>
      </c>
      <c r="U123" s="91">
        <f>S123*$T$10</f>
        <v>0</v>
      </c>
      <c r="V123" s="205"/>
    </row>
    <row r="124" spans="1:22" ht="16.5" thickBot="1" x14ac:dyDescent="0.3">
      <c r="A124" s="45"/>
      <c r="B124" s="45"/>
      <c r="C124" s="218"/>
      <c r="D124" s="87"/>
      <c r="E124" s="250"/>
      <c r="F124" s="75"/>
      <c r="G124" s="228"/>
      <c r="H124" s="87"/>
      <c r="I124" s="251"/>
      <c r="J124" s="92"/>
      <c r="K124" s="228"/>
      <c r="L124" s="92"/>
      <c r="M124" s="252"/>
      <c r="N124" s="92"/>
      <c r="O124" s="3"/>
      <c r="P124" s="92"/>
      <c r="Q124" s="253"/>
      <c r="R124" s="92"/>
      <c r="S124" s="3"/>
      <c r="T124" s="92"/>
      <c r="U124" s="254"/>
    </row>
    <row r="125" spans="1:22" ht="16.5" thickBot="1" x14ac:dyDescent="0.3">
      <c r="A125" s="344" t="s">
        <v>109</v>
      </c>
      <c r="B125" s="345"/>
      <c r="C125" s="292">
        <f>SUM(C126:C135)</f>
        <v>181400</v>
      </c>
      <c r="D125" s="293">
        <v>8.3000000000000004E-2</v>
      </c>
      <c r="E125" s="294">
        <f t="shared" si="1"/>
        <v>15056.2</v>
      </c>
      <c r="F125" s="295"/>
      <c r="G125" s="292">
        <v>155747</v>
      </c>
      <c r="H125" s="293">
        <v>8.3000000000000004E-2</v>
      </c>
      <c r="I125" s="296">
        <f t="shared" si="4"/>
        <v>12927.001</v>
      </c>
      <c r="J125" s="297"/>
      <c r="K125" s="292">
        <v>166283</v>
      </c>
      <c r="L125" s="297">
        <v>8.3000000000000004E-2</v>
      </c>
      <c r="M125" s="298">
        <f>K125*$L$10</f>
        <v>13801.489000000001</v>
      </c>
      <c r="N125" s="297"/>
      <c r="O125" s="299">
        <v>10536</v>
      </c>
      <c r="P125" s="297">
        <v>8.3000000000000004E-2</v>
      </c>
      <c r="Q125" s="300">
        <f>O125*$P$10</f>
        <v>874.48800000000006</v>
      </c>
      <c r="R125" s="297"/>
      <c r="S125" s="299">
        <v>25653</v>
      </c>
      <c r="T125" s="297">
        <v>8.3000000000000004E-2</v>
      </c>
      <c r="U125" s="303">
        <f>S125*$T$10</f>
        <v>2129.1990000000001</v>
      </c>
    </row>
    <row r="126" spans="1:22" ht="15" x14ac:dyDescent="0.2">
      <c r="A126" s="135" t="s">
        <v>110</v>
      </c>
      <c r="B126" s="135"/>
      <c r="C126" s="218">
        <f>+[1]Begroting!C127</f>
        <v>11800</v>
      </c>
      <c r="D126" s="87">
        <v>8.3000000000000004E-2</v>
      </c>
      <c r="E126" s="291">
        <f t="shared" si="1"/>
        <v>979.40000000000009</v>
      </c>
      <c r="F126" s="75"/>
      <c r="G126" s="228">
        <v>10379</v>
      </c>
      <c r="H126" s="87">
        <v>8.3000000000000004E-2</v>
      </c>
      <c r="I126" s="256">
        <f>G126*$H$13</f>
        <v>861.45699999999999</v>
      </c>
      <c r="J126" s="92"/>
      <c r="K126" s="218">
        <v>10817</v>
      </c>
      <c r="L126" s="92">
        <v>8.3000000000000004E-2</v>
      </c>
      <c r="M126" s="257">
        <f>K126*$L$10</f>
        <v>897.81100000000004</v>
      </c>
      <c r="N126" s="108"/>
      <c r="O126" s="107">
        <f>+K126-G126</f>
        <v>438</v>
      </c>
      <c r="P126" s="92">
        <v>8.3000000000000004E-2</v>
      </c>
      <c r="Q126" s="258">
        <f>O126*$P$10</f>
        <v>36.353999999999999</v>
      </c>
      <c r="R126" s="108"/>
      <c r="S126" s="107">
        <f>+C126-G126</f>
        <v>1421</v>
      </c>
      <c r="T126" s="92">
        <v>8.3000000000000004E-2</v>
      </c>
      <c r="U126" s="259">
        <f>S126*$T$10</f>
        <v>117.94300000000001</v>
      </c>
      <c r="V126" s="203"/>
    </row>
    <row r="127" spans="1:22" ht="15" x14ac:dyDescent="0.2">
      <c r="A127" s="117" t="s">
        <v>111</v>
      </c>
      <c r="B127" s="117"/>
      <c r="C127" s="218">
        <f>+[1]Begroting!C128</f>
        <v>110000</v>
      </c>
      <c r="D127" s="87">
        <v>8.3000000000000004E-2</v>
      </c>
      <c r="E127" s="290">
        <f t="shared" si="1"/>
        <v>9130</v>
      </c>
      <c r="F127" s="75"/>
      <c r="G127" s="228">
        <v>104376</v>
      </c>
      <c r="H127" s="87">
        <v>8.3000000000000004E-2</v>
      </c>
      <c r="I127" s="96">
        <f>G127*$H$13</f>
        <v>8663.2080000000005</v>
      </c>
      <c r="J127" s="92"/>
      <c r="K127" s="218">
        <v>100833</v>
      </c>
      <c r="L127" s="92">
        <v>8.3000000000000004E-2</v>
      </c>
      <c r="M127" s="95">
        <f>K127*$L$10</f>
        <v>8369.139000000001</v>
      </c>
      <c r="N127" s="108"/>
      <c r="O127" s="107">
        <f>+K127-G127</f>
        <v>-3543</v>
      </c>
      <c r="P127" s="92">
        <v>8.3000000000000004E-2</v>
      </c>
      <c r="Q127" s="94">
        <f>O127*$P$10</f>
        <v>-294.06900000000002</v>
      </c>
      <c r="R127" s="108"/>
      <c r="S127" s="107">
        <f>+C127-G127</f>
        <v>5624</v>
      </c>
      <c r="T127" s="92">
        <v>8.3000000000000004E-2</v>
      </c>
      <c r="U127" s="91">
        <f>S127*$T$10</f>
        <v>466.79200000000003</v>
      </c>
      <c r="V127" s="208" t="s">
        <v>112</v>
      </c>
    </row>
    <row r="128" spans="1:22" ht="15" x14ac:dyDescent="0.2">
      <c r="A128" s="40" t="s">
        <v>113</v>
      </c>
      <c r="B128" s="40"/>
      <c r="C128" s="218">
        <f>+[1]Begroting!C129</f>
        <v>5000</v>
      </c>
      <c r="D128" s="87">
        <v>8.3000000000000004E-2</v>
      </c>
      <c r="E128" s="290">
        <f t="shared" si="1"/>
        <v>415</v>
      </c>
      <c r="F128" s="75"/>
      <c r="G128" s="228">
        <v>239</v>
      </c>
      <c r="H128" s="87">
        <v>8.3000000000000004E-2</v>
      </c>
      <c r="I128" s="96">
        <f>G128*$H$13</f>
        <v>19.837</v>
      </c>
      <c r="J128" s="92"/>
      <c r="K128" s="218">
        <v>4583</v>
      </c>
      <c r="L128" s="92">
        <v>8.3000000000000004E-2</v>
      </c>
      <c r="M128" s="95">
        <f>K128*$L$10</f>
        <v>380.38900000000001</v>
      </c>
      <c r="N128" s="108"/>
      <c r="O128" s="107">
        <f>+K128-G128</f>
        <v>4344</v>
      </c>
      <c r="P128" s="92">
        <v>8.3000000000000004E-2</v>
      </c>
      <c r="Q128" s="94">
        <f>O128*$P$10</f>
        <v>360.55200000000002</v>
      </c>
      <c r="R128" s="108"/>
      <c r="S128" s="107">
        <f>+C128-G128</f>
        <v>4761</v>
      </c>
      <c r="T128" s="92">
        <v>8.3000000000000004E-2</v>
      </c>
      <c r="U128" s="91">
        <f>S128*$T$10</f>
        <v>395.16300000000001</v>
      </c>
      <c r="V128" s="204"/>
    </row>
    <row r="129" spans="1:22" ht="15" x14ac:dyDescent="0.2">
      <c r="A129" s="117" t="s">
        <v>114</v>
      </c>
      <c r="B129" s="117"/>
      <c r="C129" s="218">
        <f>+[1]Begroting!C130</f>
        <v>14500</v>
      </c>
      <c r="D129" s="87">
        <v>8.3000000000000004E-2</v>
      </c>
      <c r="E129" s="290">
        <f t="shared" si="1"/>
        <v>1203.5</v>
      </c>
      <c r="F129" s="75"/>
      <c r="G129" s="228">
        <v>11253</v>
      </c>
      <c r="H129" s="87">
        <v>8.3000000000000004E-2</v>
      </c>
      <c r="I129" s="96">
        <f>G129*$H$13</f>
        <v>933.99900000000002</v>
      </c>
      <c r="J129" s="92"/>
      <c r="K129" s="218">
        <v>13292</v>
      </c>
      <c r="L129" s="92">
        <v>8.3000000000000004E-2</v>
      </c>
      <c r="M129" s="95">
        <f>K129*$L$10</f>
        <v>1103.2360000000001</v>
      </c>
      <c r="N129" s="108"/>
      <c r="O129" s="107">
        <f>+K129-G129</f>
        <v>2039</v>
      </c>
      <c r="P129" s="92">
        <v>8.3000000000000004E-2</v>
      </c>
      <c r="Q129" s="94">
        <f>O129*$P$10</f>
        <v>169.23699999999999</v>
      </c>
      <c r="R129" s="108"/>
      <c r="S129" s="107">
        <f>+C129-G129</f>
        <v>3247</v>
      </c>
      <c r="T129" s="92">
        <v>8.3000000000000004E-2</v>
      </c>
      <c r="U129" s="91">
        <f>S129*$T$10</f>
        <v>269.50100000000003</v>
      </c>
      <c r="V129" s="204" t="s">
        <v>115</v>
      </c>
    </row>
    <row r="130" spans="1:22" ht="15" x14ac:dyDescent="0.2">
      <c r="A130" s="117" t="s">
        <v>116</v>
      </c>
      <c r="B130" s="117"/>
      <c r="C130" s="218">
        <f>+[1]Begroting!C131</f>
        <v>600</v>
      </c>
      <c r="D130" s="87">
        <v>8.3000000000000004E-2</v>
      </c>
      <c r="E130" s="290">
        <f t="shared" si="1"/>
        <v>49.800000000000004</v>
      </c>
      <c r="F130" s="75"/>
      <c r="G130" s="228">
        <v>207</v>
      </c>
      <c r="H130" s="87">
        <v>8.3000000000000004E-2</v>
      </c>
      <c r="I130" s="96">
        <f>G130*$H$13</f>
        <v>17.181000000000001</v>
      </c>
      <c r="J130" s="92"/>
      <c r="K130" s="218">
        <v>550</v>
      </c>
      <c r="L130" s="92">
        <v>8.3000000000000004E-2</v>
      </c>
      <c r="M130" s="95">
        <f>K130*$L$10</f>
        <v>45.650000000000006</v>
      </c>
      <c r="N130" s="108"/>
      <c r="O130" s="107">
        <f>+K130-G130</f>
        <v>343</v>
      </c>
      <c r="P130" s="92">
        <v>8.3000000000000004E-2</v>
      </c>
      <c r="Q130" s="94">
        <f>O130*$P$10</f>
        <v>28.469000000000001</v>
      </c>
      <c r="R130" s="108"/>
      <c r="S130" s="107">
        <f>+C130-G130</f>
        <v>393</v>
      </c>
      <c r="T130" s="92">
        <v>8.3000000000000004E-2</v>
      </c>
      <c r="U130" s="91">
        <f>S130*$T$10</f>
        <v>32.619</v>
      </c>
      <c r="V130" s="204"/>
    </row>
    <row r="131" spans="1:22" ht="15" x14ac:dyDescent="0.2">
      <c r="A131" s="117" t="s">
        <v>117</v>
      </c>
      <c r="B131" s="117"/>
      <c r="C131" s="218">
        <f>+[1]Begroting!C132</f>
        <v>11700</v>
      </c>
      <c r="D131" s="87">
        <v>8.3000000000000004E-2</v>
      </c>
      <c r="E131" s="290">
        <f t="shared" si="1"/>
        <v>971.1</v>
      </c>
      <c r="F131" s="75"/>
      <c r="G131" s="228">
        <v>11383</v>
      </c>
      <c r="H131" s="87">
        <v>8.3000000000000004E-2</v>
      </c>
      <c r="I131" s="96">
        <f>G131*$H$13</f>
        <v>944.7890000000001</v>
      </c>
      <c r="J131" s="92"/>
      <c r="K131" s="218">
        <v>10725</v>
      </c>
      <c r="L131" s="92">
        <v>8.3000000000000004E-2</v>
      </c>
      <c r="M131" s="95">
        <f>K131*$L$10</f>
        <v>890.17500000000007</v>
      </c>
      <c r="N131" s="108"/>
      <c r="O131" s="107">
        <f>+K131-G131</f>
        <v>-658</v>
      </c>
      <c r="P131" s="92">
        <v>8.3000000000000004E-2</v>
      </c>
      <c r="Q131" s="94">
        <f>O131*$P$10</f>
        <v>-54.614000000000004</v>
      </c>
      <c r="R131" s="108"/>
      <c r="S131" s="107">
        <f>+C131-G131</f>
        <v>317</v>
      </c>
      <c r="T131" s="92">
        <v>8.3000000000000004E-2</v>
      </c>
      <c r="U131" s="91">
        <f>S131*$T$10</f>
        <v>26.311</v>
      </c>
      <c r="V131" s="208"/>
    </row>
    <row r="132" spans="1:22" ht="15" x14ac:dyDescent="0.2">
      <c r="A132" s="117" t="s">
        <v>118</v>
      </c>
      <c r="B132" s="117"/>
      <c r="C132" s="218">
        <f>+[1]Begroting!C133</f>
        <v>6400</v>
      </c>
      <c r="D132" s="87">
        <v>8.3000000000000004E-2</v>
      </c>
      <c r="E132" s="290">
        <f t="shared" si="1"/>
        <v>531.20000000000005</v>
      </c>
      <c r="F132" s="75"/>
      <c r="G132" s="228">
        <v>6921</v>
      </c>
      <c r="H132" s="87">
        <v>8.3000000000000004E-2</v>
      </c>
      <c r="I132" s="96">
        <f>G132*$H$13</f>
        <v>574.44299999999998</v>
      </c>
      <c r="J132" s="92"/>
      <c r="K132" s="218">
        <v>5867</v>
      </c>
      <c r="L132" s="92">
        <v>8.3000000000000004E-2</v>
      </c>
      <c r="M132" s="95">
        <f>K132*$L$10</f>
        <v>486.96100000000001</v>
      </c>
      <c r="N132" s="108"/>
      <c r="O132" s="107">
        <f>+K132-G132</f>
        <v>-1054</v>
      </c>
      <c r="P132" s="92">
        <v>8.3000000000000004E-2</v>
      </c>
      <c r="Q132" s="94">
        <f>O132*$P$10</f>
        <v>-87.481999999999999</v>
      </c>
      <c r="R132" s="108"/>
      <c r="S132" s="107">
        <f>+C132-G132</f>
        <v>-521</v>
      </c>
      <c r="T132" s="92">
        <v>8.3000000000000004E-2</v>
      </c>
      <c r="U132" s="91">
        <f>S132*$T$10</f>
        <v>-43.243000000000002</v>
      </c>
      <c r="V132" s="204"/>
    </row>
    <row r="133" spans="1:22" ht="15" x14ac:dyDescent="0.2">
      <c r="A133" s="117" t="s">
        <v>119</v>
      </c>
      <c r="B133" s="117"/>
      <c r="C133" s="218">
        <f>+[1]Begroting!C134</f>
        <v>14000</v>
      </c>
      <c r="D133" s="87">
        <v>8.3000000000000004E-2</v>
      </c>
      <c r="E133" s="290">
        <f t="shared" si="1"/>
        <v>1162</v>
      </c>
      <c r="F133" s="75"/>
      <c r="G133" s="228">
        <v>7633</v>
      </c>
      <c r="H133" s="87">
        <v>8.3000000000000004E-2</v>
      </c>
      <c r="I133" s="96">
        <f>G133*$H$13</f>
        <v>633.53899999999999</v>
      </c>
      <c r="J133" s="92"/>
      <c r="K133" s="218">
        <v>12833</v>
      </c>
      <c r="L133" s="92">
        <v>8.3000000000000004E-2</v>
      </c>
      <c r="M133" s="95">
        <f>K133*$L$10</f>
        <v>1065.1390000000001</v>
      </c>
      <c r="N133" s="108"/>
      <c r="O133" s="107">
        <f>+K133-G133</f>
        <v>5200</v>
      </c>
      <c r="P133" s="92">
        <v>8.3000000000000004E-2</v>
      </c>
      <c r="Q133" s="94">
        <f>O133*$P$10</f>
        <v>431.6</v>
      </c>
      <c r="R133" s="108"/>
      <c r="S133" s="107">
        <f>+C133-G133</f>
        <v>6367</v>
      </c>
      <c r="T133" s="92">
        <v>8.3000000000000004E-2</v>
      </c>
      <c r="U133" s="91">
        <f>S133*$T$10</f>
        <v>528.46100000000001</v>
      </c>
      <c r="V133" s="204"/>
    </row>
    <row r="134" spans="1:22" ht="15" x14ac:dyDescent="0.2">
      <c r="A134" s="117" t="s">
        <v>120</v>
      </c>
      <c r="B134" s="117"/>
      <c r="C134" s="218">
        <f>+[1]Begroting!C135</f>
        <v>6400</v>
      </c>
      <c r="D134" s="87">
        <v>8.3000000000000004E-2</v>
      </c>
      <c r="E134" s="290">
        <f t="shared" si="1"/>
        <v>531.20000000000005</v>
      </c>
      <c r="F134" s="75"/>
      <c r="G134" s="228">
        <v>2070</v>
      </c>
      <c r="H134" s="87">
        <v>8.3000000000000004E-2</v>
      </c>
      <c r="I134" s="96">
        <f>G134*$H$13</f>
        <v>171.81</v>
      </c>
      <c r="J134" s="92"/>
      <c r="K134" s="218">
        <v>5867</v>
      </c>
      <c r="L134" s="92">
        <v>8.3000000000000004E-2</v>
      </c>
      <c r="M134" s="95">
        <f>K134*$L$10</f>
        <v>486.96100000000001</v>
      </c>
      <c r="N134" s="108"/>
      <c r="O134" s="107">
        <f>+K134-G134</f>
        <v>3797</v>
      </c>
      <c r="P134" s="92">
        <v>8.3000000000000004E-2</v>
      </c>
      <c r="Q134" s="94">
        <f>O134*$P$10</f>
        <v>315.15100000000001</v>
      </c>
      <c r="R134" s="108"/>
      <c r="S134" s="107">
        <f>+C134-G134</f>
        <v>4330</v>
      </c>
      <c r="T134" s="92">
        <v>8.3000000000000004E-2</v>
      </c>
      <c r="U134" s="91">
        <f>S134*$T$10</f>
        <v>359.39000000000004</v>
      </c>
      <c r="V134" s="204"/>
    </row>
    <row r="135" spans="1:22" ht="15" x14ac:dyDescent="0.2">
      <c r="A135" s="38" t="s">
        <v>121</v>
      </c>
      <c r="B135" s="38"/>
      <c r="C135" s="224">
        <f>+[1]Begroting!C136</f>
        <v>1000</v>
      </c>
      <c r="D135" s="87">
        <v>8.3000000000000004E-2</v>
      </c>
      <c r="E135" s="290">
        <f t="shared" si="1"/>
        <v>83</v>
      </c>
      <c r="F135" s="105"/>
      <c r="G135" s="229">
        <v>1285</v>
      </c>
      <c r="H135" s="87">
        <v>8.3000000000000004E-2</v>
      </c>
      <c r="I135" s="96">
        <f>G135*$H$13</f>
        <v>106.655</v>
      </c>
      <c r="J135" s="104"/>
      <c r="K135" s="224">
        <v>971</v>
      </c>
      <c r="L135" s="92">
        <v>8.3000000000000004E-2</v>
      </c>
      <c r="M135" s="95">
        <f>K135*$L$10</f>
        <v>80.593000000000004</v>
      </c>
      <c r="N135" s="99"/>
      <c r="O135" s="52">
        <v>-369</v>
      </c>
      <c r="P135" s="92">
        <v>8.3000000000000004E-2</v>
      </c>
      <c r="Q135" s="94">
        <f>O135*$P$10</f>
        <v>-30.627000000000002</v>
      </c>
      <c r="R135" s="99"/>
      <c r="S135" s="52">
        <f>+C135-G135</f>
        <v>-285</v>
      </c>
      <c r="T135" s="92">
        <v>8.3000000000000004E-2</v>
      </c>
      <c r="U135" s="91">
        <f>S135*$T$10</f>
        <v>-23.655000000000001</v>
      </c>
      <c r="V135" s="205" t="s">
        <v>122</v>
      </c>
    </row>
    <row r="136" spans="1:22" ht="16.5" thickBot="1" x14ac:dyDescent="0.3">
      <c r="A136" s="45"/>
      <c r="B136" s="45"/>
      <c r="C136" s="237"/>
      <c r="D136" s="87"/>
      <c r="E136" s="250"/>
      <c r="F136" s="97"/>
      <c r="G136" s="227"/>
      <c r="H136" s="87"/>
      <c r="I136" s="251"/>
      <c r="J136" s="93"/>
      <c r="K136" s="227"/>
      <c r="L136" s="92"/>
      <c r="M136" s="252"/>
      <c r="N136" s="93"/>
      <c r="O136" s="43"/>
      <c r="P136" s="92"/>
      <c r="Q136" s="253"/>
      <c r="R136" s="93"/>
      <c r="S136" s="43"/>
      <c r="T136" s="92"/>
      <c r="U136" s="254"/>
    </row>
    <row r="137" spans="1:22" ht="16.5" thickBot="1" x14ac:dyDescent="0.3">
      <c r="A137" s="348" t="s">
        <v>123</v>
      </c>
      <c r="B137" s="341"/>
      <c r="C137" s="331"/>
      <c r="D137" s="293">
        <v>8.3000000000000004E-2</v>
      </c>
      <c r="E137" s="294">
        <f t="shared" si="1"/>
        <v>0</v>
      </c>
      <c r="F137" s="295"/>
      <c r="G137" s="342"/>
      <c r="H137" s="293">
        <v>8.3000000000000004E-2</v>
      </c>
      <c r="I137" s="296">
        <f t="shared" ref="I136:I141" si="5">G137*$H$13</f>
        <v>0</v>
      </c>
      <c r="J137" s="297"/>
      <c r="K137" s="331">
        <f>+C137*$C$208</f>
        <v>0</v>
      </c>
      <c r="L137" s="297">
        <v>8.3000000000000004E-2</v>
      </c>
      <c r="M137" s="298">
        <f>K137*$L$10</f>
        <v>0</v>
      </c>
      <c r="N137" s="334"/>
      <c r="O137" s="343">
        <f>+K137-G137</f>
        <v>0</v>
      </c>
      <c r="P137" s="297">
        <v>8.3000000000000004E-2</v>
      </c>
      <c r="Q137" s="300">
        <f>O137*$P$10</f>
        <v>0</v>
      </c>
      <c r="R137" s="334"/>
      <c r="S137" s="343">
        <f>+C137-G137</f>
        <v>0</v>
      </c>
      <c r="T137" s="297">
        <v>8.3000000000000004E-2</v>
      </c>
      <c r="U137" s="303">
        <f>S137*$T$10</f>
        <v>0</v>
      </c>
      <c r="V137" s="340"/>
    </row>
    <row r="138" spans="1:22" ht="16.5" thickBot="1" x14ac:dyDescent="0.3">
      <c r="A138" s="40"/>
      <c r="B138" s="40"/>
      <c r="C138" s="218"/>
      <c r="D138" s="87"/>
      <c r="E138" s="309"/>
      <c r="F138" s="75"/>
      <c r="G138" s="228"/>
      <c r="H138" s="87"/>
      <c r="I138" s="310"/>
      <c r="J138" s="92"/>
      <c r="K138" s="218"/>
      <c r="L138" s="92"/>
      <c r="M138" s="311"/>
      <c r="N138" s="92"/>
      <c r="O138" s="3"/>
      <c r="P138" s="92"/>
      <c r="Q138" s="312"/>
      <c r="R138" s="92"/>
      <c r="S138" s="3"/>
      <c r="T138" s="92"/>
      <c r="U138" s="313"/>
    </row>
    <row r="139" spans="1:22" ht="16.5" thickBot="1" x14ac:dyDescent="0.3">
      <c r="A139" s="341" t="s">
        <v>124</v>
      </c>
      <c r="B139" s="346"/>
      <c r="C139" s="292">
        <v>21500</v>
      </c>
      <c r="D139" s="293">
        <v>8.3000000000000004E-2</v>
      </c>
      <c r="E139" s="294">
        <f t="shared" ref="E139:E202" si="6">SUM(C139*D139)</f>
        <v>1784.5</v>
      </c>
      <c r="F139" s="295"/>
      <c r="G139" s="292">
        <v>15584</v>
      </c>
      <c r="H139" s="293">
        <v>8.3000000000000004E-2</v>
      </c>
      <c r="I139" s="296">
        <f t="shared" si="5"/>
        <v>1293.472</v>
      </c>
      <c r="J139" s="297"/>
      <c r="K139" s="292">
        <v>19708</v>
      </c>
      <c r="L139" s="297">
        <v>8.3000000000000004E-2</v>
      </c>
      <c r="M139" s="298">
        <f>K139*$L$10</f>
        <v>1635.7640000000001</v>
      </c>
      <c r="N139" s="297"/>
      <c r="O139" s="299">
        <v>4124</v>
      </c>
      <c r="P139" s="297">
        <v>8.3000000000000004E-2</v>
      </c>
      <c r="Q139" s="300">
        <f>O139*$P$10</f>
        <v>342.29200000000003</v>
      </c>
      <c r="R139" s="297"/>
      <c r="S139" s="299">
        <v>5916</v>
      </c>
      <c r="T139" s="297">
        <v>8.3000000000000004E-2</v>
      </c>
      <c r="U139" s="303">
        <f>S139*$T$10</f>
        <v>491.02800000000002</v>
      </c>
    </row>
    <row r="140" spans="1:22" ht="15.75" x14ac:dyDescent="0.25">
      <c r="A140" s="117" t="s">
        <v>125</v>
      </c>
      <c r="B140" s="117"/>
      <c r="C140" s="218"/>
      <c r="D140" s="87">
        <v>8.3000000000000004E-2</v>
      </c>
      <c r="E140" s="255">
        <f t="shared" si="6"/>
        <v>0</v>
      </c>
      <c r="F140" s="75"/>
      <c r="G140" s="228"/>
      <c r="H140" s="87">
        <v>8.3000000000000004E-2</v>
      </c>
      <c r="I140" s="256">
        <f t="shared" si="5"/>
        <v>0</v>
      </c>
      <c r="J140" s="92"/>
      <c r="K140" s="218">
        <f>+C140*$C$208</f>
        <v>0</v>
      </c>
      <c r="L140" s="92">
        <v>8.3000000000000004E-2</v>
      </c>
      <c r="M140" s="257">
        <f>K140*$L$10</f>
        <v>0</v>
      </c>
      <c r="N140" s="108"/>
      <c r="O140" s="107">
        <f>+K140-G140</f>
        <v>0</v>
      </c>
      <c r="P140" s="92">
        <v>8.3000000000000004E-2</v>
      </c>
      <c r="Q140" s="258">
        <f>O140*$P$10</f>
        <v>0</v>
      </c>
      <c r="R140" s="108"/>
      <c r="S140" s="107">
        <f>+C140-G140</f>
        <v>0</v>
      </c>
      <c r="T140" s="92">
        <v>8.3000000000000004E-2</v>
      </c>
      <c r="U140" s="259">
        <f>S140*$T$10</f>
        <v>0</v>
      </c>
      <c r="V140" s="203"/>
    </row>
    <row r="141" spans="1:22" ht="15.75" x14ac:dyDescent="0.25">
      <c r="A141" s="125" t="s">
        <v>126</v>
      </c>
      <c r="B141" s="125"/>
      <c r="C141" s="218"/>
      <c r="D141" s="87">
        <v>8.3000000000000004E-2</v>
      </c>
      <c r="E141" s="149">
        <f t="shared" si="6"/>
        <v>0</v>
      </c>
      <c r="F141" s="75"/>
      <c r="G141" s="228"/>
      <c r="H141" s="87">
        <v>8.3000000000000004E-2</v>
      </c>
      <c r="I141" s="96">
        <f t="shared" si="5"/>
        <v>0</v>
      </c>
      <c r="J141" s="92"/>
      <c r="K141" s="218">
        <f>+C141*$C$208</f>
        <v>0</v>
      </c>
      <c r="L141" s="92">
        <v>8.3000000000000004E-2</v>
      </c>
      <c r="M141" s="95">
        <f>K141*$L$10</f>
        <v>0</v>
      </c>
      <c r="N141" s="108"/>
      <c r="O141" s="107">
        <f>+K141-G141</f>
        <v>0</v>
      </c>
      <c r="P141" s="92">
        <v>8.3000000000000004E-2</v>
      </c>
      <c r="Q141" s="94">
        <f>O141*$P$10</f>
        <v>0</v>
      </c>
      <c r="R141" s="108"/>
      <c r="S141" s="107">
        <f>+C141-G141</f>
        <v>0</v>
      </c>
      <c r="T141" s="92">
        <v>8.3000000000000004E-2</v>
      </c>
      <c r="U141" s="91">
        <f>S141*$T$10</f>
        <v>0</v>
      </c>
      <c r="V141" s="204"/>
    </row>
    <row r="142" spans="1:22" ht="15" x14ac:dyDescent="0.2">
      <c r="A142" s="117" t="s">
        <v>127</v>
      </c>
      <c r="B142" s="117"/>
      <c r="C142" s="218">
        <f>+[1]Begroting!C147</f>
        <v>8800</v>
      </c>
      <c r="D142" s="87">
        <v>8.3000000000000004E-2</v>
      </c>
      <c r="E142" s="290">
        <f t="shared" si="6"/>
        <v>730.40000000000009</v>
      </c>
      <c r="F142" s="75"/>
      <c r="G142" s="228">
        <v>6277</v>
      </c>
      <c r="H142" s="87">
        <v>8.3000000000000004E-2</v>
      </c>
      <c r="I142" s="96">
        <f>G142*$H$13</f>
        <v>520.99099999999999</v>
      </c>
      <c r="J142" s="92"/>
      <c r="K142" s="218">
        <v>8067</v>
      </c>
      <c r="L142" s="92">
        <v>8.3000000000000004E-2</v>
      </c>
      <c r="M142" s="95">
        <f>K142*$L$10</f>
        <v>669.56100000000004</v>
      </c>
      <c r="N142" s="108"/>
      <c r="O142" s="107">
        <f>+K142-G142</f>
        <v>1790</v>
      </c>
      <c r="P142" s="92">
        <v>8.3000000000000004E-2</v>
      </c>
      <c r="Q142" s="94">
        <f>O142*$P$10</f>
        <v>148.57000000000002</v>
      </c>
      <c r="R142" s="108"/>
      <c r="S142" s="107">
        <f>+C142-G142</f>
        <v>2523</v>
      </c>
      <c r="T142" s="92">
        <v>8.3000000000000004E-2</v>
      </c>
      <c r="U142" s="91">
        <f>S142*$T$10</f>
        <v>209.40900000000002</v>
      </c>
      <c r="V142" s="204"/>
    </row>
    <row r="143" spans="1:22" ht="15.75" x14ac:dyDescent="0.25">
      <c r="A143" s="125" t="s">
        <v>128</v>
      </c>
      <c r="B143" s="125"/>
      <c r="C143" s="218"/>
      <c r="D143" s="87">
        <v>8.3000000000000004E-2</v>
      </c>
      <c r="E143" s="149">
        <f t="shared" si="6"/>
        <v>0</v>
      </c>
      <c r="F143" s="75"/>
      <c r="G143" s="228"/>
      <c r="H143" s="87">
        <v>8.3000000000000004E-2</v>
      </c>
      <c r="I143" s="96">
        <f t="shared" ref="I143:I149" si="7">G143*$H$13</f>
        <v>0</v>
      </c>
      <c r="J143" s="92"/>
      <c r="K143" s="218">
        <f>+C143*$C$208</f>
        <v>0</v>
      </c>
      <c r="L143" s="92">
        <v>8.3000000000000004E-2</v>
      </c>
      <c r="M143" s="95">
        <f>K143*$L$10</f>
        <v>0</v>
      </c>
      <c r="N143" s="108"/>
      <c r="O143" s="107">
        <f>+K143-G143</f>
        <v>0</v>
      </c>
      <c r="P143" s="92">
        <v>8.3000000000000004E-2</v>
      </c>
      <c r="Q143" s="94">
        <f>O143*$P$10</f>
        <v>0</v>
      </c>
      <c r="R143" s="108"/>
      <c r="S143" s="107">
        <f>+C143-G143</f>
        <v>0</v>
      </c>
      <c r="T143" s="92">
        <v>8.3000000000000004E-2</v>
      </c>
      <c r="U143" s="91">
        <f>S143*$T$10</f>
        <v>0</v>
      </c>
      <c r="V143" s="204"/>
    </row>
    <row r="144" spans="1:22" ht="15.75" x14ac:dyDescent="0.25">
      <c r="A144" s="125" t="s">
        <v>129</v>
      </c>
      <c r="B144" s="125"/>
      <c r="C144" s="218"/>
      <c r="D144" s="87">
        <v>8.3000000000000004E-2</v>
      </c>
      <c r="E144" s="149">
        <f t="shared" si="6"/>
        <v>0</v>
      </c>
      <c r="F144" s="75"/>
      <c r="G144" s="228"/>
      <c r="H144" s="87">
        <v>8.3000000000000004E-2</v>
      </c>
      <c r="I144" s="96">
        <f t="shared" si="7"/>
        <v>0</v>
      </c>
      <c r="J144" s="92"/>
      <c r="K144" s="218">
        <f>+C144*$C$208</f>
        <v>0</v>
      </c>
      <c r="L144" s="92">
        <v>8.3000000000000004E-2</v>
      </c>
      <c r="M144" s="95">
        <f>K144*$L$10</f>
        <v>0</v>
      </c>
      <c r="N144" s="108"/>
      <c r="O144" s="107">
        <f>+K144-G144</f>
        <v>0</v>
      </c>
      <c r="P144" s="92">
        <v>8.3000000000000004E-2</v>
      </c>
      <c r="Q144" s="94">
        <f>O144*$P$10</f>
        <v>0</v>
      </c>
      <c r="R144" s="108"/>
      <c r="S144" s="107">
        <f>+C144-G144</f>
        <v>0</v>
      </c>
      <c r="T144" s="92">
        <v>8.3000000000000004E-2</v>
      </c>
      <c r="U144" s="91">
        <f>S144*$T$10</f>
        <v>0</v>
      </c>
      <c r="V144" s="204"/>
    </row>
    <row r="145" spans="1:22" ht="15" x14ac:dyDescent="0.2">
      <c r="A145" s="117" t="s">
        <v>130</v>
      </c>
      <c r="B145" s="117"/>
      <c r="C145" s="218">
        <f>+[1]Begroting!C150</f>
        <v>10700</v>
      </c>
      <c r="D145" s="87">
        <v>8.3000000000000004E-2</v>
      </c>
      <c r="E145" s="290">
        <f t="shared" si="6"/>
        <v>888.1</v>
      </c>
      <c r="F145" s="75"/>
      <c r="G145" s="228">
        <v>8407</v>
      </c>
      <c r="H145" s="87">
        <v>8.3000000000000004E-2</v>
      </c>
      <c r="I145" s="96">
        <f t="shared" si="7"/>
        <v>697.78100000000006</v>
      </c>
      <c r="J145" s="92"/>
      <c r="K145" s="218">
        <v>9808</v>
      </c>
      <c r="L145" s="92">
        <v>8.3000000000000004E-2</v>
      </c>
      <c r="M145" s="95">
        <f>K145*$L$10</f>
        <v>814.06400000000008</v>
      </c>
      <c r="N145" s="108"/>
      <c r="O145" s="107">
        <f>+K145-G145</f>
        <v>1401</v>
      </c>
      <c r="P145" s="92">
        <v>8.3000000000000004E-2</v>
      </c>
      <c r="Q145" s="94">
        <f>O145*$P$10</f>
        <v>116.283</v>
      </c>
      <c r="R145" s="108"/>
      <c r="S145" s="107">
        <f>+C145-G145</f>
        <v>2293</v>
      </c>
      <c r="T145" s="92">
        <v>8.3000000000000004E-2</v>
      </c>
      <c r="U145" s="91">
        <f>S145*$T$10</f>
        <v>190.31900000000002</v>
      </c>
      <c r="V145" s="204"/>
    </row>
    <row r="146" spans="1:22" ht="15" x14ac:dyDescent="0.2">
      <c r="A146" s="117" t="s">
        <v>131</v>
      </c>
      <c r="B146" s="117"/>
      <c r="C146" s="218">
        <f>+[1]Begroting!C151</f>
        <v>2000</v>
      </c>
      <c r="D146" s="87">
        <v>8.3000000000000004E-2</v>
      </c>
      <c r="E146" s="290">
        <f t="shared" si="6"/>
        <v>166</v>
      </c>
      <c r="F146" s="75"/>
      <c r="G146" s="228">
        <v>900</v>
      </c>
      <c r="H146" s="87">
        <v>8.3000000000000004E-2</v>
      </c>
      <c r="I146" s="96">
        <f t="shared" si="7"/>
        <v>74.7</v>
      </c>
      <c r="J146" s="92"/>
      <c r="K146" s="218">
        <v>1833</v>
      </c>
      <c r="L146" s="92">
        <v>8.3000000000000004E-2</v>
      </c>
      <c r="M146" s="95">
        <f>K146*$L$10</f>
        <v>152.13900000000001</v>
      </c>
      <c r="N146" s="108"/>
      <c r="O146" s="107">
        <f>+K146-G146</f>
        <v>933</v>
      </c>
      <c r="P146" s="92">
        <v>8.3000000000000004E-2</v>
      </c>
      <c r="Q146" s="94">
        <f>O146*$P$10</f>
        <v>77.439000000000007</v>
      </c>
      <c r="R146" s="108"/>
      <c r="S146" s="107">
        <f>+C146-G146</f>
        <v>1100</v>
      </c>
      <c r="T146" s="92">
        <v>8.3000000000000004E-2</v>
      </c>
      <c r="U146" s="91">
        <f>S146*$T$10</f>
        <v>91.300000000000011</v>
      </c>
      <c r="V146" s="204"/>
    </row>
    <row r="147" spans="1:22" ht="15.75" x14ac:dyDescent="0.25">
      <c r="A147" s="117" t="s">
        <v>132</v>
      </c>
      <c r="B147" s="117"/>
      <c r="C147" s="218"/>
      <c r="D147" s="87">
        <v>8.3000000000000004E-2</v>
      </c>
      <c r="E147" s="149">
        <f t="shared" si="6"/>
        <v>0</v>
      </c>
      <c r="F147" s="75"/>
      <c r="G147" s="228"/>
      <c r="H147" s="87">
        <v>8.3000000000000004E-2</v>
      </c>
      <c r="I147" s="96">
        <f t="shared" si="7"/>
        <v>0</v>
      </c>
      <c r="J147" s="92"/>
      <c r="K147" s="218">
        <f>+C147*$C$208</f>
        <v>0</v>
      </c>
      <c r="L147" s="92">
        <v>8.3000000000000004E-2</v>
      </c>
      <c r="M147" s="95">
        <f>K147*$L$10</f>
        <v>0</v>
      </c>
      <c r="N147" s="108"/>
      <c r="O147" s="107">
        <f>+K147-G147</f>
        <v>0</v>
      </c>
      <c r="P147" s="92">
        <v>8.3000000000000004E-2</v>
      </c>
      <c r="Q147" s="94">
        <f>O147*$P$10</f>
        <v>0</v>
      </c>
      <c r="R147" s="108"/>
      <c r="S147" s="107">
        <f>+C147-G147</f>
        <v>0</v>
      </c>
      <c r="T147" s="92">
        <v>8.3000000000000004E-2</v>
      </c>
      <c r="U147" s="91">
        <f>S147*$T$10</f>
        <v>0</v>
      </c>
      <c r="V147" s="204"/>
    </row>
    <row r="148" spans="1:22" ht="15.75" x14ac:dyDescent="0.25">
      <c r="A148" s="117" t="s">
        <v>133</v>
      </c>
      <c r="B148" s="117"/>
      <c r="C148" s="224"/>
      <c r="D148" s="87">
        <v>8.3000000000000004E-2</v>
      </c>
      <c r="E148" s="149">
        <f t="shared" si="6"/>
        <v>0</v>
      </c>
      <c r="F148" s="105"/>
      <c r="G148" s="229"/>
      <c r="H148" s="87">
        <v>8.3000000000000004E-2</v>
      </c>
      <c r="I148" s="96">
        <f t="shared" si="7"/>
        <v>0</v>
      </c>
      <c r="J148" s="92"/>
      <c r="K148" s="218">
        <f>+C148*$C$208</f>
        <v>0</v>
      </c>
      <c r="L148" s="92">
        <v>8.3000000000000004E-2</v>
      </c>
      <c r="M148" s="95">
        <f>K148*$L$10</f>
        <v>0</v>
      </c>
      <c r="N148" s="108"/>
      <c r="O148" s="107">
        <f>+K148-G148</f>
        <v>0</v>
      </c>
      <c r="P148" s="92">
        <v>8.3000000000000004E-2</v>
      </c>
      <c r="Q148" s="94">
        <f>O148*$P$10</f>
        <v>0</v>
      </c>
      <c r="R148" s="108"/>
      <c r="S148" s="107">
        <f>+C148-G148</f>
        <v>0</v>
      </c>
      <c r="T148" s="92">
        <v>8.3000000000000004E-2</v>
      </c>
      <c r="U148" s="91">
        <f>S148*$T$10</f>
        <v>0</v>
      </c>
      <c r="V148" s="205"/>
    </row>
    <row r="149" spans="1:22" ht="16.5" thickBot="1" x14ac:dyDescent="0.3">
      <c r="A149" s="57"/>
      <c r="B149" s="57"/>
      <c r="C149" s="243"/>
      <c r="D149" s="87"/>
      <c r="E149" s="250"/>
      <c r="F149" s="97"/>
      <c r="G149" s="227"/>
      <c r="H149" s="87"/>
      <c r="I149" s="251"/>
      <c r="J149" s="93"/>
      <c r="K149" s="227"/>
      <c r="L149" s="92"/>
      <c r="M149" s="252"/>
      <c r="N149" s="93"/>
      <c r="O149" s="43"/>
      <c r="P149" s="92"/>
      <c r="Q149" s="253"/>
      <c r="R149" s="93"/>
      <c r="S149" s="43"/>
      <c r="T149" s="92"/>
      <c r="U149" s="254"/>
    </row>
    <row r="150" spans="1:22" ht="16.5" thickBot="1" x14ac:dyDescent="0.3">
      <c r="A150" s="336" t="s">
        <v>134</v>
      </c>
      <c r="B150" s="337"/>
      <c r="C150" s="292">
        <f>SUM(C151:C164)</f>
        <v>0</v>
      </c>
      <c r="D150" s="293">
        <v>8.3000000000000004E-2</v>
      </c>
      <c r="E150" s="294">
        <f>SUM(E151:E164)</f>
        <v>0</v>
      </c>
      <c r="F150" s="295"/>
      <c r="G150" s="292">
        <f>SUM(G151:G164)</f>
        <v>0</v>
      </c>
      <c r="H150" s="293">
        <v>8.3000000000000004E-2</v>
      </c>
      <c r="I150" s="296">
        <f>SUM(I151:I164)</f>
        <v>0</v>
      </c>
      <c r="J150" s="297"/>
      <c r="K150" s="292">
        <f>SUM(K151:K164)</f>
        <v>0</v>
      </c>
      <c r="L150" s="297">
        <v>8.3000000000000004E-2</v>
      </c>
      <c r="M150" s="298">
        <f>K150*$L$10</f>
        <v>0</v>
      </c>
      <c r="N150" s="297"/>
      <c r="O150" s="299">
        <f>SUM(O151:O164)</f>
        <v>0</v>
      </c>
      <c r="P150" s="297">
        <v>8.3000000000000004E-2</v>
      </c>
      <c r="Q150" s="300">
        <f>O150*$P$10</f>
        <v>0</v>
      </c>
      <c r="R150" s="297"/>
      <c r="S150" s="299">
        <f>SUM(S151:S164)</f>
        <v>0</v>
      </c>
      <c r="T150" s="302">
        <v>8.3000000000000004E-2</v>
      </c>
      <c r="U150" s="304">
        <f>S150*$T$10</f>
        <v>0</v>
      </c>
    </row>
    <row r="151" spans="1:22" ht="15" x14ac:dyDescent="0.2">
      <c r="A151" s="117" t="str">
        <f>+[1]Budget!B156</f>
        <v>Sizanani: Income</v>
      </c>
      <c r="B151" s="117"/>
      <c r="C151" s="218">
        <f>+[1]Begroting!C156</f>
        <v>-76800</v>
      </c>
      <c r="D151" s="87">
        <v>8.3000000000000004E-2</v>
      </c>
      <c r="E151" s="291">
        <f t="shared" si="6"/>
        <v>-6374.4000000000005</v>
      </c>
      <c r="F151" s="75"/>
      <c r="G151" s="228">
        <v>-66000</v>
      </c>
      <c r="H151" s="87">
        <v>8.3000000000000004E-2</v>
      </c>
      <c r="I151" s="256">
        <f>G151*$H$13</f>
        <v>-5478</v>
      </c>
      <c r="J151" s="92"/>
      <c r="K151" s="218">
        <v>-70400</v>
      </c>
      <c r="L151" s="92">
        <v>8.3000000000000004E-2</v>
      </c>
      <c r="M151" s="257">
        <f>K151*$L$10</f>
        <v>-5843.2000000000007</v>
      </c>
      <c r="N151" s="108"/>
      <c r="O151" s="107">
        <f>+K151-G151</f>
        <v>-4400</v>
      </c>
      <c r="P151" s="92">
        <v>8.3000000000000004E-2</v>
      </c>
      <c r="Q151" s="258">
        <f>O151*$P$10</f>
        <v>-365.20000000000005</v>
      </c>
      <c r="R151" s="108"/>
      <c r="S151" s="107">
        <f>+C151-G151</f>
        <v>-10800</v>
      </c>
      <c r="T151" s="92">
        <v>8.3000000000000004E-2</v>
      </c>
      <c r="U151" s="259">
        <f>S151*$T$10</f>
        <v>-896.40000000000009</v>
      </c>
      <c r="V151" s="203"/>
    </row>
    <row r="152" spans="1:22" ht="15" x14ac:dyDescent="0.2">
      <c r="A152" s="125" t="str">
        <f>+[1]Budget!B157</f>
        <v xml:space="preserve">  : expenses</v>
      </c>
      <c r="B152" s="125"/>
      <c r="C152" s="218">
        <f>+[1]Begroting!C157</f>
        <v>76800</v>
      </c>
      <c r="D152" s="87">
        <v>8.3000000000000004E-2</v>
      </c>
      <c r="E152" s="290">
        <f t="shared" si="6"/>
        <v>6374.4000000000005</v>
      </c>
      <c r="F152" s="75"/>
      <c r="G152" s="228">
        <v>66000</v>
      </c>
      <c r="H152" s="87">
        <v>8.3000000000000004E-2</v>
      </c>
      <c r="I152" s="96">
        <f>G152*$H$13</f>
        <v>5478</v>
      </c>
      <c r="J152" s="92"/>
      <c r="K152" s="218">
        <v>70400</v>
      </c>
      <c r="L152" s="92">
        <v>8.3000000000000004E-2</v>
      </c>
      <c r="M152" s="95">
        <f>K152*$L$10</f>
        <v>5843.2000000000007</v>
      </c>
      <c r="N152" s="108"/>
      <c r="O152" s="107">
        <f>+K152-G152</f>
        <v>4400</v>
      </c>
      <c r="P152" s="92">
        <v>8.3000000000000004E-2</v>
      </c>
      <c r="Q152" s="94">
        <f>O152*$P$10</f>
        <v>365.20000000000005</v>
      </c>
      <c r="R152" s="108"/>
      <c r="S152" s="107">
        <f>+C152-G152</f>
        <v>10800</v>
      </c>
      <c r="T152" s="92">
        <v>8.3000000000000004E-2</v>
      </c>
      <c r="U152" s="91">
        <f>S152*$T$10</f>
        <v>896.40000000000009</v>
      </c>
      <c r="V152" s="204"/>
    </row>
    <row r="153" spans="1:22" ht="15" x14ac:dyDescent="0.2">
      <c r="A153" s="117" t="str">
        <f>+[1]Budget!B158</f>
        <v>USA feeding project: Income</v>
      </c>
      <c r="B153" s="117"/>
      <c r="C153" s="218">
        <f>+[1]Begroting!C158</f>
        <v>-70574</v>
      </c>
      <c r="D153" s="87">
        <v>8.3000000000000004E-2</v>
      </c>
      <c r="E153" s="290">
        <f t="shared" si="6"/>
        <v>-5857.6420000000007</v>
      </c>
      <c r="F153" s="75"/>
      <c r="G153" s="228">
        <v>-61473</v>
      </c>
      <c r="H153" s="87">
        <v>8.3000000000000004E-2</v>
      </c>
      <c r="I153" s="96">
        <f>G153*$H$13</f>
        <v>-5102.259</v>
      </c>
      <c r="J153" s="92"/>
      <c r="K153" s="218">
        <v>-64693</v>
      </c>
      <c r="L153" s="92">
        <v>8.3000000000000004E-2</v>
      </c>
      <c r="M153" s="95">
        <f>K153*$L$10</f>
        <v>-5369.5190000000002</v>
      </c>
      <c r="N153" s="108"/>
      <c r="O153" s="107">
        <f>+K153-G153</f>
        <v>-3220</v>
      </c>
      <c r="P153" s="92">
        <v>8.3000000000000004E-2</v>
      </c>
      <c r="Q153" s="94">
        <f>O153*$P$10</f>
        <v>-267.26</v>
      </c>
      <c r="R153" s="108"/>
      <c r="S153" s="107">
        <f>+C153-G153</f>
        <v>-9101</v>
      </c>
      <c r="T153" s="92">
        <v>8.3000000000000004E-2</v>
      </c>
      <c r="U153" s="91">
        <f>S153*$T$10</f>
        <v>-755.38300000000004</v>
      </c>
      <c r="V153" s="204"/>
    </row>
    <row r="154" spans="1:22" ht="15" x14ac:dyDescent="0.2">
      <c r="A154" s="125" t="str">
        <f>+[1]Budget!B159</f>
        <v xml:space="preserve">  : expenses</v>
      </c>
      <c r="B154" s="125"/>
      <c r="C154" s="218">
        <f>+[1]Begroting!C159</f>
        <v>70574</v>
      </c>
      <c r="D154" s="87">
        <v>8.3000000000000004E-2</v>
      </c>
      <c r="E154" s="290">
        <f t="shared" si="6"/>
        <v>5857.6420000000007</v>
      </c>
      <c r="F154" s="75"/>
      <c r="G154" s="228">
        <v>61473</v>
      </c>
      <c r="H154" s="87">
        <v>8.3000000000000004E-2</v>
      </c>
      <c r="I154" s="96">
        <f>G154*$H$13</f>
        <v>5102.259</v>
      </c>
      <c r="J154" s="92"/>
      <c r="K154" s="218">
        <v>64693</v>
      </c>
      <c r="L154" s="92">
        <v>8.3000000000000004E-2</v>
      </c>
      <c r="M154" s="95">
        <f>K154*$L$10</f>
        <v>5369.5190000000002</v>
      </c>
      <c r="N154" s="108"/>
      <c r="O154" s="107">
        <f>+K154-G154</f>
        <v>3220</v>
      </c>
      <c r="P154" s="92">
        <v>8.3000000000000004E-2</v>
      </c>
      <c r="Q154" s="94">
        <f>O154*$P$10</f>
        <v>267.26</v>
      </c>
      <c r="R154" s="108"/>
      <c r="S154" s="107">
        <f>+C154-G154</f>
        <v>9101</v>
      </c>
      <c r="T154" s="92">
        <v>8.3000000000000004E-2</v>
      </c>
      <c r="U154" s="91">
        <f>S154*$T$10</f>
        <v>755.38300000000004</v>
      </c>
      <c r="V154" s="204"/>
    </row>
    <row r="155" spans="1:22" ht="15.75" x14ac:dyDescent="0.25">
      <c r="A155" s="117" t="str">
        <f>+[1]Budget!B160</f>
        <v>USA Clothing: Income</v>
      </c>
      <c r="B155" s="117"/>
      <c r="C155" s="218"/>
      <c r="D155" s="87">
        <v>8.3000000000000004E-2</v>
      </c>
      <c r="E155" s="149">
        <f t="shared" si="6"/>
        <v>0</v>
      </c>
      <c r="F155" s="75"/>
      <c r="G155" s="228"/>
      <c r="H155" s="87">
        <v>8.3000000000000004E-2</v>
      </c>
      <c r="I155" s="96"/>
      <c r="J155" s="92"/>
      <c r="K155" s="218">
        <f>+C155*$C$208</f>
        <v>0</v>
      </c>
      <c r="L155" s="92">
        <v>8.3000000000000004E-2</v>
      </c>
      <c r="M155" s="95">
        <f>K155*$L$10</f>
        <v>0</v>
      </c>
      <c r="N155" s="108"/>
      <c r="O155" s="107">
        <f>+K155-G155</f>
        <v>0</v>
      </c>
      <c r="P155" s="92">
        <v>8.3000000000000004E-2</v>
      </c>
      <c r="Q155" s="94">
        <f>O155*$P$10</f>
        <v>0</v>
      </c>
      <c r="R155" s="108"/>
      <c r="S155" s="107">
        <f>+C155-G155</f>
        <v>0</v>
      </c>
      <c r="T155" s="92">
        <v>8.3000000000000004E-2</v>
      </c>
      <c r="U155" s="91">
        <f>S155*$T$10</f>
        <v>0</v>
      </c>
      <c r="V155" s="204"/>
    </row>
    <row r="156" spans="1:22" ht="15.75" x14ac:dyDescent="0.25">
      <c r="A156" s="125" t="str">
        <f>+[1]Budget!B161</f>
        <v xml:space="preserve">  : expenses</v>
      </c>
      <c r="B156" s="125"/>
      <c r="C156" s="218"/>
      <c r="D156" s="87">
        <v>8.3000000000000004E-2</v>
      </c>
      <c r="E156" s="149">
        <f t="shared" si="6"/>
        <v>0</v>
      </c>
      <c r="F156" s="75"/>
      <c r="G156" s="228"/>
      <c r="H156" s="87">
        <v>8.3000000000000004E-2</v>
      </c>
      <c r="I156" s="96"/>
      <c r="J156" s="92"/>
      <c r="K156" s="218">
        <f>+C156*$C$208</f>
        <v>0</v>
      </c>
      <c r="L156" s="92">
        <v>8.3000000000000004E-2</v>
      </c>
      <c r="M156" s="95">
        <f>K156*$L$10</f>
        <v>0</v>
      </c>
      <c r="N156" s="108"/>
      <c r="O156" s="107">
        <f>+K156-G156</f>
        <v>0</v>
      </c>
      <c r="P156" s="92">
        <v>8.3000000000000004E-2</v>
      </c>
      <c r="Q156" s="94">
        <f>O156*$P$10</f>
        <v>0</v>
      </c>
      <c r="R156" s="108"/>
      <c r="S156" s="107">
        <f>+C156-G156</f>
        <v>0</v>
      </c>
      <c r="T156" s="92">
        <v>8.3000000000000004E-2</v>
      </c>
      <c r="U156" s="91">
        <f>S156*$T$10</f>
        <v>0</v>
      </c>
      <c r="V156" s="204"/>
    </row>
    <row r="157" spans="1:22" ht="42.75" customHeight="1" x14ac:dyDescent="0.25">
      <c r="A157" s="129" t="str">
        <f>+[1]Budget!B162</f>
        <v>USA other projects: Income</v>
      </c>
      <c r="B157" s="129"/>
      <c r="C157" s="244"/>
      <c r="D157" s="87">
        <v>8.3000000000000004E-2</v>
      </c>
      <c r="E157" s="149">
        <f t="shared" si="6"/>
        <v>0</v>
      </c>
      <c r="F157" s="75"/>
      <c r="G157" s="232">
        <v>-50587</v>
      </c>
      <c r="H157" s="87">
        <v>8.3000000000000004E-2</v>
      </c>
      <c r="I157" s="96">
        <f>G157*$H$13</f>
        <v>-4198.7210000000005</v>
      </c>
      <c r="J157" s="92"/>
      <c r="K157" s="244">
        <f>+C157*$C$208</f>
        <v>0</v>
      </c>
      <c r="L157" s="92">
        <v>8.3000000000000004E-2</v>
      </c>
      <c r="M157" s="95">
        <f>K157*$L$10</f>
        <v>0</v>
      </c>
      <c r="N157" s="108"/>
      <c r="O157" s="126">
        <f>+K157-G157</f>
        <v>50587</v>
      </c>
      <c r="P157" s="92">
        <v>8.3000000000000004E-2</v>
      </c>
      <c r="Q157" s="94">
        <f>O157*$P$10</f>
        <v>4198.7210000000005</v>
      </c>
      <c r="R157" s="108"/>
      <c r="S157" s="126">
        <f>+C157-G157</f>
        <v>50587</v>
      </c>
      <c r="T157" s="92">
        <v>8.3000000000000004E-2</v>
      </c>
      <c r="U157" s="91">
        <f>S157*$T$10</f>
        <v>4198.7210000000005</v>
      </c>
      <c r="V157" s="58" t="s">
        <v>135</v>
      </c>
    </row>
    <row r="158" spans="1:22" ht="15.75" x14ac:dyDescent="0.25">
      <c r="A158" s="125" t="str">
        <f>+[1]Budget!B163</f>
        <v xml:space="preserve">  : expenses</v>
      </c>
      <c r="B158" s="125"/>
      <c r="C158" s="218"/>
      <c r="D158" s="87">
        <v>8.3000000000000004E-2</v>
      </c>
      <c r="E158" s="149">
        <f t="shared" si="6"/>
        <v>0</v>
      </c>
      <c r="F158" s="75"/>
      <c r="G158" s="228">
        <v>50587</v>
      </c>
      <c r="H158" s="87">
        <v>8.3000000000000004E-2</v>
      </c>
      <c r="I158" s="96">
        <f>G158*$H$13</f>
        <v>4198.7210000000005</v>
      </c>
      <c r="J158" s="92"/>
      <c r="K158" s="218">
        <f>+C158*$C$208</f>
        <v>0</v>
      </c>
      <c r="L158" s="92">
        <v>8.3000000000000004E-2</v>
      </c>
      <c r="M158" s="95">
        <f>K158*$L$10</f>
        <v>0</v>
      </c>
      <c r="N158" s="108"/>
      <c r="O158" s="107">
        <f>+K158-G158</f>
        <v>-50587</v>
      </c>
      <c r="P158" s="92">
        <v>8.3000000000000004E-2</v>
      </c>
      <c r="Q158" s="94">
        <f>O158*$P$10</f>
        <v>-4198.7210000000005</v>
      </c>
      <c r="R158" s="108"/>
      <c r="S158" s="107">
        <f>+C158-G158</f>
        <v>-50587</v>
      </c>
      <c r="T158" s="92">
        <v>8.3000000000000004E-2</v>
      </c>
      <c r="U158" s="91">
        <f>S158*$T$10</f>
        <v>-4198.7210000000005</v>
      </c>
      <c r="V158" s="204"/>
    </row>
    <row r="159" spans="1:22" ht="15" x14ac:dyDescent="0.2">
      <c r="A159" s="117" t="str">
        <f>+[1]Budget!B164</f>
        <v>USA high school children: Income</v>
      </c>
      <c r="B159" s="117"/>
      <c r="C159" s="218">
        <f>+[1]Begroting!C164</f>
        <v>-31000</v>
      </c>
      <c r="D159" s="87">
        <v>8.3000000000000004E-2</v>
      </c>
      <c r="E159" s="290">
        <f t="shared" si="6"/>
        <v>-2573</v>
      </c>
      <c r="F159" s="75"/>
      <c r="G159" s="228"/>
      <c r="H159" s="87">
        <v>8.3000000000000004E-2</v>
      </c>
      <c r="I159" s="96">
        <f t="shared" ref="I159:I176" si="8">G159*$H$13</f>
        <v>0</v>
      </c>
      <c r="J159" s="92"/>
      <c r="K159" s="218">
        <v>-28417</v>
      </c>
      <c r="L159" s="92">
        <v>8.3000000000000004E-2</v>
      </c>
      <c r="M159" s="95">
        <f>K159*$L$10</f>
        <v>-2358.6110000000003</v>
      </c>
      <c r="N159" s="108"/>
      <c r="O159" s="107">
        <f>+K159-G159</f>
        <v>-28417</v>
      </c>
      <c r="P159" s="92">
        <v>8.3000000000000004E-2</v>
      </c>
      <c r="Q159" s="94">
        <f>O159*$P$10</f>
        <v>-2358.6110000000003</v>
      </c>
      <c r="R159" s="108"/>
      <c r="S159" s="107">
        <f>+C159-G159</f>
        <v>-31000</v>
      </c>
      <c r="T159" s="92">
        <v>8.3000000000000004E-2</v>
      </c>
      <c r="U159" s="91">
        <f>S159*$T$10</f>
        <v>-2573</v>
      </c>
      <c r="V159" s="204"/>
    </row>
    <row r="160" spans="1:22" ht="15" x14ac:dyDescent="0.2">
      <c r="A160" s="125" t="str">
        <f>+[1]Budget!B165</f>
        <v xml:space="preserve">  : expenses</v>
      </c>
      <c r="B160" s="125"/>
      <c r="C160" s="218">
        <f>+[1]Begroting!C165</f>
        <v>31000</v>
      </c>
      <c r="D160" s="87">
        <v>8.3000000000000004E-2</v>
      </c>
      <c r="E160" s="290">
        <f t="shared" si="6"/>
        <v>2573</v>
      </c>
      <c r="F160" s="75"/>
      <c r="G160" s="228"/>
      <c r="H160" s="87">
        <v>8.3000000000000004E-2</v>
      </c>
      <c r="I160" s="96">
        <f t="shared" si="8"/>
        <v>0</v>
      </c>
      <c r="J160" s="92"/>
      <c r="K160" s="218">
        <v>28417</v>
      </c>
      <c r="L160" s="92">
        <v>8.3000000000000004E-2</v>
      </c>
      <c r="M160" s="95">
        <f>K160*$L$10</f>
        <v>2358.6110000000003</v>
      </c>
      <c r="N160" s="108"/>
      <c r="O160" s="107">
        <f>+K160-G160</f>
        <v>28417</v>
      </c>
      <c r="P160" s="92">
        <v>8.3000000000000004E-2</v>
      </c>
      <c r="Q160" s="94">
        <f>O160*$P$10</f>
        <v>2358.6110000000003</v>
      </c>
      <c r="R160" s="108"/>
      <c r="S160" s="107">
        <f>+C160-G160</f>
        <v>31000</v>
      </c>
      <c r="T160" s="92">
        <v>8.3000000000000004E-2</v>
      </c>
      <c r="U160" s="91">
        <f>S160*$T$10</f>
        <v>2573</v>
      </c>
      <c r="V160" s="204"/>
    </row>
    <row r="161" spans="1:22" ht="15" x14ac:dyDescent="0.2">
      <c r="A161" s="117" t="str">
        <f>+[1]Budget!B166</f>
        <v>Holland high school children: Income</v>
      </c>
      <c r="B161" s="117"/>
      <c r="C161" s="218">
        <f>+[1]Begroting!C166</f>
        <v>-31000</v>
      </c>
      <c r="D161" s="87">
        <v>8.3000000000000004E-2</v>
      </c>
      <c r="E161" s="290">
        <f t="shared" si="6"/>
        <v>-2573</v>
      </c>
      <c r="F161" s="75"/>
      <c r="G161" s="228"/>
      <c r="H161" s="87">
        <v>8.3000000000000004E-2</v>
      </c>
      <c r="I161" s="96">
        <f t="shared" si="8"/>
        <v>0</v>
      </c>
      <c r="J161" s="92"/>
      <c r="K161" s="218">
        <f>+C161*$C$208</f>
        <v>0</v>
      </c>
      <c r="L161" s="92">
        <v>8.3000000000000004E-2</v>
      </c>
      <c r="M161" s="95">
        <f>K161*$L$10</f>
        <v>0</v>
      </c>
      <c r="N161" s="108"/>
      <c r="O161" s="107">
        <f>+K161-G161</f>
        <v>0</v>
      </c>
      <c r="P161" s="92">
        <v>8.3000000000000004E-2</v>
      </c>
      <c r="Q161" s="94">
        <f>O161*$P$10</f>
        <v>0</v>
      </c>
      <c r="R161" s="108"/>
      <c r="S161" s="107">
        <f>+C161-G161</f>
        <v>-31000</v>
      </c>
      <c r="T161" s="92">
        <v>8.3000000000000004E-2</v>
      </c>
      <c r="U161" s="91">
        <f>S161*$T$10</f>
        <v>-2573</v>
      </c>
      <c r="V161" s="204"/>
    </row>
    <row r="162" spans="1:22" ht="15" x14ac:dyDescent="0.2">
      <c r="A162" s="125" t="str">
        <f>+[1]Budget!B167</f>
        <v xml:space="preserve">  : expenses</v>
      </c>
      <c r="B162" s="125"/>
      <c r="C162" s="218">
        <f>+[1]Begroting!C167</f>
        <v>31000</v>
      </c>
      <c r="D162" s="87">
        <v>8.3000000000000004E-2</v>
      </c>
      <c r="E162" s="290">
        <f t="shared" si="6"/>
        <v>2573</v>
      </c>
      <c r="F162" s="75"/>
      <c r="G162" s="228"/>
      <c r="H162" s="87">
        <v>8.3000000000000004E-2</v>
      </c>
      <c r="I162" s="96">
        <f t="shared" si="8"/>
        <v>0</v>
      </c>
      <c r="J162" s="92"/>
      <c r="K162" s="218">
        <f>+C162*$C$208</f>
        <v>0</v>
      </c>
      <c r="L162" s="92">
        <v>8.3000000000000004E-2</v>
      </c>
      <c r="M162" s="95">
        <f>K162*$L$10</f>
        <v>0</v>
      </c>
      <c r="N162" s="108"/>
      <c r="O162" s="107">
        <f>+K162-G162</f>
        <v>0</v>
      </c>
      <c r="P162" s="92">
        <v>8.3000000000000004E-2</v>
      </c>
      <c r="Q162" s="94">
        <f>O162*$P$10</f>
        <v>0</v>
      </c>
      <c r="R162" s="108"/>
      <c r="S162" s="107">
        <f>+C162-G162</f>
        <v>31000</v>
      </c>
      <c r="T162" s="92">
        <v>8.3000000000000004E-2</v>
      </c>
      <c r="U162" s="91">
        <f>S162*$T$10</f>
        <v>2573</v>
      </c>
      <c r="V162" s="204"/>
    </row>
    <row r="163" spans="1:22" ht="15.75" x14ac:dyDescent="0.25">
      <c r="A163" s="117" t="str">
        <f>+[1]Budget!B168</f>
        <v xml:space="preserve">  : Income</v>
      </c>
      <c r="B163" s="117"/>
      <c r="C163" s="218"/>
      <c r="D163" s="87">
        <v>8.3000000000000004E-2</v>
      </c>
      <c r="E163" s="149">
        <f t="shared" si="6"/>
        <v>0</v>
      </c>
      <c r="F163" s="75"/>
      <c r="G163" s="228"/>
      <c r="H163" s="87">
        <v>8.3000000000000004E-2</v>
      </c>
      <c r="I163" s="96">
        <f t="shared" si="8"/>
        <v>0</v>
      </c>
      <c r="J163" s="92"/>
      <c r="K163" s="218">
        <f>+C163*$C$208</f>
        <v>0</v>
      </c>
      <c r="L163" s="92">
        <v>8.3000000000000004E-2</v>
      </c>
      <c r="M163" s="95">
        <f>K163*$L$10</f>
        <v>0</v>
      </c>
      <c r="N163" s="108"/>
      <c r="O163" s="107">
        <f>+K163-G163</f>
        <v>0</v>
      </c>
      <c r="P163" s="92">
        <v>8.3000000000000004E-2</v>
      </c>
      <c r="Q163" s="94">
        <f>O163*$P$10</f>
        <v>0</v>
      </c>
      <c r="R163" s="108"/>
      <c r="S163" s="107">
        <f>+C163-G163</f>
        <v>0</v>
      </c>
      <c r="T163" s="92">
        <v>8.3000000000000004E-2</v>
      </c>
      <c r="U163" s="91">
        <f>S163*$T$10</f>
        <v>0</v>
      </c>
      <c r="V163" s="204"/>
    </row>
    <row r="164" spans="1:22" ht="15.75" x14ac:dyDescent="0.25">
      <c r="A164" s="125" t="str">
        <f>+[1]Budget!B169</f>
        <v xml:space="preserve">  : expenses</v>
      </c>
      <c r="B164" s="125"/>
      <c r="C164" s="224"/>
      <c r="D164" s="87">
        <v>8.3000000000000004E-2</v>
      </c>
      <c r="E164" s="149">
        <f t="shared" si="6"/>
        <v>0</v>
      </c>
      <c r="F164" s="105"/>
      <c r="G164" s="229"/>
      <c r="H164" s="87">
        <v>8.3000000000000004E-2</v>
      </c>
      <c r="I164" s="96">
        <f t="shared" si="8"/>
        <v>0</v>
      </c>
      <c r="J164" s="104"/>
      <c r="K164" s="224">
        <f>+C164*$C$208</f>
        <v>0</v>
      </c>
      <c r="L164" s="92">
        <v>8.3000000000000004E-2</v>
      </c>
      <c r="M164" s="95">
        <f>K164*$L$10</f>
        <v>0</v>
      </c>
      <c r="N164" s="99"/>
      <c r="O164" s="52">
        <f>+K164-G164</f>
        <v>0</v>
      </c>
      <c r="P164" s="92">
        <v>8.3000000000000004E-2</v>
      </c>
      <c r="Q164" s="94">
        <f>O164*$P$10</f>
        <v>0</v>
      </c>
      <c r="R164" s="99"/>
      <c r="S164" s="52">
        <f>+C164-G164</f>
        <v>0</v>
      </c>
      <c r="T164" s="92">
        <v>8.3000000000000004E-2</v>
      </c>
      <c r="U164" s="91">
        <f>S164*$T$10</f>
        <v>0</v>
      </c>
      <c r="V164" s="205"/>
    </row>
    <row r="165" spans="1:22" ht="15.75" x14ac:dyDescent="0.25">
      <c r="A165" s="59"/>
      <c r="B165" s="59"/>
      <c r="C165" s="218"/>
      <c r="D165" s="87">
        <v>8.3000000000000004E-2</v>
      </c>
      <c r="E165" s="149">
        <f t="shared" si="6"/>
        <v>0</v>
      </c>
      <c r="F165" s="75"/>
      <c r="G165" s="228"/>
      <c r="H165" s="87">
        <v>8.3000000000000004E-2</v>
      </c>
      <c r="I165" s="96">
        <f t="shared" si="8"/>
        <v>0</v>
      </c>
      <c r="J165" s="92"/>
      <c r="K165" s="218"/>
      <c r="L165" s="92">
        <v>8.3000000000000004E-2</v>
      </c>
      <c r="M165" s="95">
        <f>K165*$L$10</f>
        <v>0</v>
      </c>
      <c r="N165" s="92"/>
      <c r="O165" s="3"/>
      <c r="P165" s="92">
        <v>8.3000000000000004E-2</v>
      </c>
      <c r="Q165" s="94">
        <f>O165*$P$10</f>
        <v>0</v>
      </c>
      <c r="R165" s="92"/>
      <c r="S165" s="3"/>
      <c r="T165" s="92">
        <v>8.3000000000000004E-2</v>
      </c>
      <c r="U165" s="91">
        <f>S165*$T$10</f>
        <v>0</v>
      </c>
      <c r="V165" s="209"/>
    </row>
    <row r="166" spans="1:22" ht="15.75" x14ac:dyDescent="0.25">
      <c r="A166" s="8"/>
      <c r="B166" s="8"/>
      <c r="C166" s="220" t="s">
        <v>0</v>
      </c>
      <c r="D166" s="87">
        <v>8.3000000000000004E-2</v>
      </c>
      <c r="E166" s="149"/>
      <c r="F166" s="97"/>
      <c r="G166" s="220" t="s">
        <v>1</v>
      </c>
      <c r="H166" s="87">
        <v>8.3000000000000004E-2</v>
      </c>
      <c r="I166" s="96"/>
      <c r="J166" s="93"/>
      <c r="K166" s="220" t="s">
        <v>0</v>
      </c>
      <c r="L166" s="92">
        <v>8.3000000000000004E-2</v>
      </c>
      <c r="M166" s="95"/>
      <c r="N166" s="102"/>
      <c r="O166" s="123" t="s">
        <v>2</v>
      </c>
      <c r="P166" s="92">
        <v>8.3000000000000004E-2</v>
      </c>
      <c r="Q166" s="94"/>
      <c r="R166" s="102"/>
      <c r="S166" s="123" t="s">
        <v>3</v>
      </c>
      <c r="T166" s="92">
        <v>8.3000000000000004E-2</v>
      </c>
      <c r="U166" s="91"/>
      <c r="V166" s="200"/>
    </row>
    <row r="167" spans="1:22" ht="15.75" x14ac:dyDescent="0.25">
      <c r="A167" s="8"/>
      <c r="B167" s="8"/>
      <c r="C167" s="221" t="s">
        <v>4</v>
      </c>
      <c r="D167" s="87">
        <v>8.3000000000000004E-2</v>
      </c>
      <c r="E167" s="149"/>
      <c r="F167" s="75"/>
      <c r="G167" s="221" t="s">
        <v>5</v>
      </c>
      <c r="H167" s="87">
        <v>8.3000000000000004E-2</v>
      </c>
      <c r="I167" s="96"/>
      <c r="J167" s="92"/>
      <c r="K167" s="221" t="s">
        <v>5</v>
      </c>
      <c r="L167" s="92">
        <v>8.3000000000000004E-2</v>
      </c>
      <c r="M167" s="95"/>
      <c r="N167" s="108"/>
      <c r="O167" s="121" t="s">
        <v>5</v>
      </c>
      <c r="P167" s="92">
        <v>8.3000000000000004E-2</v>
      </c>
      <c r="Q167" s="94"/>
      <c r="R167" s="108"/>
      <c r="S167" s="121" t="s">
        <v>6</v>
      </c>
      <c r="T167" s="92">
        <v>8.3000000000000004E-2</v>
      </c>
      <c r="U167" s="91"/>
      <c r="V167" s="201" t="s">
        <v>7</v>
      </c>
    </row>
    <row r="168" spans="1:22" ht="15.75" x14ac:dyDescent="0.25">
      <c r="A168" s="8" t="s">
        <v>8</v>
      </c>
      <c r="B168" s="8"/>
      <c r="C168" s="222" t="s">
        <v>9</v>
      </c>
      <c r="D168" s="87">
        <v>8.3000000000000004E-2</v>
      </c>
      <c r="E168" s="149"/>
      <c r="F168" s="105"/>
      <c r="G168" s="222" t="s">
        <v>9</v>
      </c>
      <c r="H168" s="87">
        <v>8.3000000000000004E-2</v>
      </c>
      <c r="I168" s="96"/>
      <c r="J168" s="104"/>
      <c r="K168" s="222" t="s">
        <v>9</v>
      </c>
      <c r="L168" s="92">
        <v>8.3000000000000004E-2</v>
      </c>
      <c r="M168" s="95"/>
      <c r="N168" s="99"/>
      <c r="O168" s="119" t="s">
        <v>9</v>
      </c>
      <c r="P168" s="92">
        <v>8.3000000000000004E-2</v>
      </c>
      <c r="Q168" s="94"/>
      <c r="R168" s="99"/>
      <c r="S168" s="118" t="s">
        <v>9</v>
      </c>
      <c r="T168" s="92">
        <v>8.3000000000000004E-2</v>
      </c>
      <c r="U168" s="91"/>
      <c r="V168" s="202"/>
    </row>
    <row r="169" spans="1:22" ht="16.5" thickBot="1" x14ac:dyDescent="0.3">
      <c r="A169" s="8"/>
      <c r="B169" s="8"/>
      <c r="C169" s="223"/>
      <c r="D169" s="87">
        <v>8.3000000000000004E-2</v>
      </c>
      <c r="E169" s="250">
        <f t="shared" si="6"/>
        <v>0</v>
      </c>
      <c r="F169" s="75"/>
      <c r="G169" s="231"/>
      <c r="H169" s="87">
        <v>8.3000000000000004E-2</v>
      </c>
      <c r="I169" s="251">
        <f t="shared" si="8"/>
        <v>0</v>
      </c>
      <c r="J169" s="92"/>
      <c r="K169" s="231"/>
      <c r="L169" s="92">
        <v>8.3000000000000004E-2</v>
      </c>
      <c r="M169" s="252">
        <f>K169*$L$10</f>
        <v>0</v>
      </c>
      <c r="N169" s="92"/>
      <c r="O169" s="49"/>
      <c r="P169" s="92">
        <v>8.3000000000000004E-2</v>
      </c>
      <c r="Q169" s="253">
        <f>O169*$P$10</f>
        <v>0</v>
      </c>
      <c r="R169" s="92"/>
      <c r="S169" s="48"/>
      <c r="T169" s="92">
        <v>8.3000000000000004E-2</v>
      </c>
      <c r="U169" s="254">
        <f>S169*$T$10</f>
        <v>0</v>
      </c>
    </row>
    <row r="170" spans="1:22" ht="16.5" thickBot="1" x14ac:dyDescent="0.3">
      <c r="A170" s="341" t="s">
        <v>136</v>
      </c>
      <c r="B170" s="346"/>
      <c r="C170" s="292"/>
      <c r="D170" s="293">
        <v>8.3000000000000004E-2</v>
      </c>
      <c r="E170" s="294">
        <f t="shared" si="6"/>
        <v>0</v>
      </c>
      <c r="F170" s="295"/>
      <c r="G170" s="292">
        <v>43657</v>
      </c>
      <c r="H170" s="293">
        <v>8.3000000000000004E-2</v>
      </c>
      <c r="I170" s="296">
        <f t="shared" si="8"/>
        <v>3623.5310000000004</v>
      </c>
      <c r="J170" s="297"/>
      <c r="K170" s="292">
        <f>SUM(K171:K174)</f>
        <v>0</v>
      </c>
      <c r="L170" s="297">
        <v>8.3000000000000004E-2</v>
      </c>
      <c r="M170" s="298">
        <f>K170*$L$10</f>
        <v>0</v>
      </c>
      <c r="N170" s="297"/>
      <c r="O170" s="299">
        <f>SUM(O171:O174)</f>
        <v>-43657</v>
      </c>
      <c r="P170" s="297">
        <v>8.3000000000000004E-2</v>
      </c>
      <c r="Q170" s="300">
        <f>O170*$P$10</f>
        <v>-3623.5310000000004</v>
      </c>
      <c r="R170" s="297"/>
      <c r="S170" s="301">
        <f>SUM(S171:S174)</f>
        <v>-43657</v>
      </c>
      <c r="T170" s="318">
        <v>8.3000000000000004E-2</v>
      </c>
      <c r="U170" s="303">
        <f>S170*$T$10</f>
        <v>-3623.5310000000004</v>
      </c>
    </row>
    <row r="171" spans="1:22" ht="15.75" x14ac:dyDescent="0.25">
      <c r="A171" s="117" t="s">
        <v>137</v>
      </c>
      <c r="B171" s="117"/>
      <c r="C171" s="218"/>
      <c r="D171" s="87">
        <v>8.3000000000000004E-2</v>
      </c>
      <c r="E171" s="255">
        <f t="shared" si="6"/>
        <v>0</v>
      </c>
      <c r="F171" s="75"/>
      <c r="G171" s="228"/>
      <c r="H171" s="87">
        <v>8.3000000000000004E-2</v>
      </c>
      <c r="I171" s="256">
        <f t="shared" si="8"/>
        <v>0</v>
      </c>
      <c r="J171" s="92"/>
      <c r="K171" s="218">
        <f>+C171*$C$208</f>
        <v>0</v>
      </c>
      <c r="L171" s="92">
        <v>8.3000000000000004E-2</v>
      </c>
      <c r="M171" s="257">
        <f>K171*$L$10</f>
        <v>0</v>
      </c>
      <c r="N171" s="108"/>
      <c r="O171" s="107">
        <f>+K171-G171</f>
        <v>0</v>
      </c>
      <c r="P171" s="92">
        <v>8.3000000000000004E-2</v>
      </c>
      <c r="Q171" s="258">
        <f>O171*$P$10</f>
        <v>0</v>
      </c>
      <c r="R171" s="108"/>
      <c r="S171" s="107">
        <f>+C171-G171</f>
        <v>0</v>
      </c>
      <c r="T171" s="92">
        <v>8.3000000000000004E-2</v>
      </c>
      <c r="U171" s="259">
        <f>S171*$T$10</f>
        <v>0</v>
      </c>
      <c r="V171" s="203"/>
    </row>
    <row r="172" spans="1:22" ht="15.75" x14ac:dyDescent="0.25">
      <c r="A172" s="117" t="s">
        <v>138</v>
      </c>
      <c r="B172" s="117"/>
      <c r="C172" s="218"/>
      <c r="D172" s="87">
        <v>8.3000000000000004E-2</v>
      </c>
      <c r="E172" s="149">
        <f t="shared" si="6"/>
        <v>0</v>
      </c>
      <c r="F172" s="75"/>
      <c r="G172" s="228"/>
      <c r="H172" s="87">
        <v>8.3000000000000004E-2</v>
      </c>
      <c r="I172" s="96">
        <f t="shared" si="8"/>
        <v>0</v>
      </c>
      <c r="J172" s="92"/>
      <c r="K172" s="218">
        <f>+C172*$C$208</f>
        <v>0</v>
      </c>
      <c r="L172" s="92">
        <v>8.3000000000000004E-2</v>
      </c>
      <c r="M172" s="95">
        <f>K172*$L$10</f>
        <v>0</v>
      </c>
      <c r="N172" s="108"/>
      <c r="O172" s="107">
        <f>+K172-G172</f>
        <v>0</v>
      </c>
      <c r="P172" s="92">
        <v>8.3000000000000004E-2</v>
      </c>
      <c r="Q172" s="94">
        <f>O172*$P$10</f>
        <v>0</v>
      </c>
      <c r="R172" s="108"/>
      <c r="S172" s="107">
        <f>+C172-G172</f>
        <v>0</v>
      </c>
      <c r="T172" s="92">
        <v>8.3000000000000004E-2</v>
      </c>
      <c r="U172" s="91">
        <f>S172*$T$10</f>
        <v>0</v>
      </c>
      <c r="V172" s="204"/>
    </row>
    <row r="173" spans="1:22" ht="15.75" x14ac:dyDescent="0.25">
      <c r="A173" s="38" t="s">
        <v>139</v>
      </c>
      <c r="B173" s="38"/>
      <c r="C173" s="218"/>
      <c r="D173" s="87">
        <v>8.3000000000000004E-2</v>
      </c>
      <c r="E173" s="149">
        <f t="shared" si="6"/>
        <v>0</v>
      </c>
      <c r="F173" s="75"/>
      <c r="G173" s="228">
        <v>43657</v>
      </c>
      <c r="H173" s="87">
        <v>8.3000000000000004E-2</v>
      </c>
      <c r="I173" s="96">
        <f t="shared" si="8"/>
        <v>3623.5310000000004</v>
      </c>
      <c r="J173" s="92"/>
      <c r="K173" s="218">
        <f>+C173*$C$208</f>
        <v>0</v>
      </c>
      <c r="L173" s="92">
        <v>8.3000000000000004E-2</v>
      </c>
      <c r="M173" s="95">
        <f>K173*$L$10</f>
        <v>0</v>
      </c>
      <c r="N173" s="108"/>
      <c r="O173" s="107">
        <f>+K173-G173</f>
        <v>-43657</v>
      </c>
      <c r="P173" s="92">
        <v>8.3000000000000004E-2</v>
      </c>
      <c r="Q173" s="94">
        <f>O173*$P$10</f>
        <v>-3623.5310000000004</v>
      </c>
      <c r="R173" s="108"/>
      <c r="S173" s="107">
        <f>+C173-G173</f>
        <v>-43657</v>
      </c>
      <c r="T173" s="92">
        <v>8.3000000000000004E-2</v>
      </c>
      <c r="U173" s="91">
        <f>S173*$T$10</f>
        <v>-3623.5310000000004</v>
      </c>
      <c r="V173" s="204"/>
    </row>
    <row r="174" spans="1:22" ht="15.75" x14ac:dyDescent="0.25">
      <c r="A174" s="117" t="s">
        <v>140</v>
      </c>
      <c r="B174" s="117"/>
      <c r="C174" s="224"/>
      <c r="D174" s="87">
        <v>8.3000000000000004E-2</v>
      </c>
      <c r="E174" s="149">
        <f t="shared" si="6"/>
        <v>0</v>
      </c>
      <c r="F174" s="105"/>
      <c r="G174" s="229"/>
      <c r="H174" s="87">
        <v>8.3000000000000004E-2</v>
      </c>
      <c r="I174" s="96">
        <f t="shared" si="8"/>
        <v>0</v>
      </c>
      <c r="J174" s="104"/>
      <c r="K174" s="224">
        <f>+C174*$C$208</f>
        <v>0</v>
      </c>
      <c r="L174" s="92">
        <v>8.3000000000000004E-2</v>
      </c>
      <c r="M174" s="95">
        <f>K174*$L$10</f>
        <v>0</v>
      </c>
      <c r="N174" s="99"/>
      <c r="O174" s="52">
        <f>+K174-G174</f>
        <v>0</v>
      </c>
      <c r="P174" s="92">
        <v>8.3000000000000004E-2</v>
      </c>
      <c r="Q174" s="94">
        <f>O174*$P$10</f>
        <v>0</v>
      </c>
      <c r="R174" s="99"/>
      <c r="S174" s="52">
        <f>+C174-G174</f>
        <v>0</v>
      </c>
      <c r="T174" s="92">
        <v>8.3000000000000004E-2</v>
      </c>
      <c r="U174" s="91">
        <f>S174*$T$10</f>
        <v>0</v>
      </c>
      <c r="V174" s="205"/>
    </row>
    <row r="175" spans="1:22" ht="16.5" thickBot="1" x14ac:dyDescent="0.3">
      <c r="A175" s="45"/>
      <c r="B175" s="45"/>
      <c r="C175" s="218"/>
      <c r="D175" s="87">
        <v>8.3000000000000004E-2</v>
      </c>
      <c r="E175" s="250">
        <f t="shared" si="6"/>
        <v>0</v>
      </c>
      <c r="F175" s="75"/>
      <c r="G175" s="228"/>
      <c r="H175" s="87">
        <v>8.3000000000000004E-2</v>
      </c>
      <c r="I175" s="251">
        <f t="shared" si="8"/>
        <v>0</v>
      </c>
      <c r="J175" s="92"/>
      <c r="K175" s="228"/>
      <c r="L175" s="92">
        <v>8.3000000000000004E-2</v>
      </c>
      <c r="M175" s="252">
        <f>K175*$L$10</f>
        <v>0</v>
      </c>
      <c r="N175" s="92"/>
      <c r="O175" s="3"/>
      <c r="P175" s="92">
        <v>8.3000000000000004E-2</v>
      </c>
      <c r="Q175" s="253">
        <f>O175*$P$10</f>
        <v>0</v>
      </c>
      <c r="R175" s="92"/>
      <c r="S175" s="3"/>
      <c r="T175" s="92">
        <v>8.3000000000000004E-2</v>
      </c>
      <c r="U175" s="254">
        <f>S175*$T$10</f>
        <v>0</v>
      </c>
    </row>
    <row r="176" spans="1:22" ht="16.5" thickBot="1" x14ac:dyDescent="0.3">
      <c r="A176" s="336" t="s">
        <v>141</v>
      </c>
      <c r="B176" s="349"/>
      <c r="C176" s="316">
        <v>33808</v>
      </c>
      <c r="D176" s="293">
        <v>8.3000000000000004E-2</v>
      </c>
      <c r="E176" s="294">
        <f t="shared" si="6"/>
        <v>2806.0640000000003</v>
      </c>
      <c r="F176" s="295"/>
      <c r="G176" s="316">
        <v>-1880</v>
      </c>
      <c r="H176" s="293">
        <v>8.3000000000000004E-2</v>
      </c>
      <c r="I176" s="296">
        <f t="shared" si="8"/>
        <v>-156.04000000000002</v>
      </c>
      <c r="J176" s="297"/>
      <c r="K176" s="316">
        <v>30990</v>
      </c>
      <c r="L176" s="297">
        <v>8.3000000000000004E-2</v>
      </c>
      <c r="M176" s="298">
        <f>K176*$L$10</f>
        <v>2572.17</v>
      </c>
      <c r="N176" s="297"/>
      <c r="O176" s="317">
        <f>+G176-K176</f>
        <v>-32870</v>
      </c>
      <c r="P176" s="297">
        <v>8.3000000000000004E-2</v>
      </c>
      <c r="Q176" s="300">
        <f>O176*$P$10</f>
        <v>-2728.21</v>
      </c>
      <c r="R176" s="297"/>
      <c r="S176" s="317">
        <v>35688</v>
      </c>
      <c r="T176" s="297">
        <v>8.3000000000000004E-2</v>
      </c>
      <c r="U176" s="303">
        <f>S176*$T$10</f>
        <v>2962.1040000000003</v>
      </c>
    </row>
    <row r="177" spans="1:22" ht="16.5" thickBot="1" x14ac:dyDescent="0.3">
      <c r="A177" s="60"/>
      <c r="B177" s="60"/>
      <c r="C177" s="218"/>
      <c r="D177" s="87"/>
      <c r="E177" s="309"/>
      <c r="F177" s="75"/>
      <c r="G177" s="233"/>
      <c r="H177" s="87"/>
      <c r="I177" s="310"/>
      <c r="J177" s="92"/>
      <c r="L177" s="92"/>
      <c r="M177" s="311"/>
      <c r="N177" s="92"/>
      <c r="P177" s="92"/>
      <c r="Q177" s="312"/>
      <c r="R177" s="92"/>
      <c r="T177" s="92"/>
      <c r="U177" s="313"/>
    </row>
    <row r="178" spans="1:22" ht="16.5" thickBot="1" x14ac:dyDescent="0.3">
      <c r="A178" s="350" t="s">
        <v>142</v>
      </c>
      <c r="B178" s="351"/>
      <c r="C178" s="305"/>
      <c r="D178" s="293">
        <v>8.3000000000000004E-2</v>
      </c>
      <c r="E178" s="294">
        <f t="shared" si="6"/>
        <v>0</v>
      </c>
      <c r="F178" s="295"/>
      <c r="G178" s="305">
        <f>SUM(G179:G188)</f>
        <v>4324</v>
      </c>
      <c r="H178" s="293">
        <v>8.3000000000000004E-2</v>
      </c>
      <c r="I178" s="296">
        <f>G178*$H$13</f>
        <v>358.892</v>
      </c>
      <c r="J178" s="297"/>
      <c r="K178" s="305">
        <f>SUM(K179:K188)</f>
        <v>0</v>
      </c>
      <c r="L178" s="297">
        <v>8.3000000000000004E-2</v>
      </c>
      <c r="M178" s="298">
        <f>K178*$L$10</f>
        <v>0</v>
      </c>
      <c r="N178" s="297"/>
      <c r="O178" s="306">
        <f>SUM(O179:O188)</f>
        <v>-4324</v>
      </c>
      <c r="P178" s="297">
        <v>8.3000000000000004E-2</v>
      </c>
      <c r="Q178" s="300">
        <f>O178*$P$10</f>
        <v>-358.892</v>
      </c>
      <c r="R178" s="297"/>
      <c r="S178" s="306">
        <f>SUM(S179:S188)</f>
        <v>-4324</v>
      </c>
      <c r="T178" s="297">
        <v>8.3000000000000004E-2</v>
      </c>
      <c r="U178" s="303">
        <f>S178*$T$10</f>
        <v>-358.892</v>
      </c>
    </row>
    <row r="179" spans="1:22" ht="15.75" x14ac:dyDescent="0.25">
      <c r="A179" s="38" t="s">
        <v>143</v>
      </c>
      <c r="B179" s="38"/>
      <c r="C179" s="218"/>
      <c r="D179" s="87">
        <v>8.3000000000000004E-2</v>
      </c>
      <c r="E179" s="255">
        <f t="shared" si="6"/>
        <v>0</v>
      </c>
      <c r="F179" s="75"/>
      <c r="G179" s="234"/>
      <c r="H179" s="87">
        <v>8.3000000000000004E-2</v>
      </c>
      <c r="I179" s="256">
        <f>G179*$H$13</f>
        <v>0</v>
      </c>
      <c r="J179" s="92"/>
      <c r="K179" s="218">
        <f>+C179*$C$208</f>
        <v>0</v>
      </c>
      <c r="L179" s="92">
        <v>8.3000000000000004E-2</v>
      </c>
      <c r="M179" s="257">
        <f>K179*$L$10</f>
        <v>0</v>
      </c>
      <c r="N179" s="108"/>
      <c r="O179" s="107">
        <f>+K179-G179</f>
        <v>0</v>
      </c>
      <c r="P179" s="92">
        <v>8.3000000000000004E-2</v>
      </c>
      <c r="Q179" s="258">
        <f>O179*$P$10</f>
        <v>0</v>
      </c>
      <c r="R179" s="108"/>
      <c r="S179" s="107">
        <f>+C179-G179</f>
        <v>0</v>
      </c>
      <c r="T179" s="92">
        <v>8.3000000000000004E-2</v>
      </c>
      <c r="U179" s="259">
        <f>S179*$T$10</f>
        <v>0</v>
      </c>
      <c r="V179" s="203"/>
    </row>
    <row r="180" spans="1:22" ht="15.75" x14ac:dyDescent="0.25">
      <c r="A180" s="45" t="s">
        <v>144</v>
      </c>
      <c r="B180" s="45"/>
      <c r="C180" s="218"/>
      <c r="D180" s="87">
        <v>8.3000000000000004E-2</v>
      </c>
      <c r="E180" s="149">
        <f t="shared" si="6"/>
        <v>0</v>
      </c>
      <c r="F180" s="75"/>
      <c r="G180" s="234"/>
      <c r="H180" s="87">
        <v>8.3000000000000004E-2</v>
      </c>
      <c r="I180" s="96">
        <f>G180*$H$13</f>
        <v>0</v>
      </c>
      <c r="J180" s="92"/>
      <c r="K180" s="218">
        <f>+C180*$C$208</f>
        <v>0</v>
      </c>
      <c r="L180" s="92">
        <v>8.3000000000000004E-2</v>
      </c>
      <c r="M180" s="95">
        <f>K180*$L$10</f>
        <v>0</v>
      </c>
      <c r="N180" s="108"/>
      <c r="O180" s="114">
        <f>+K180-G180</f>
        <v>0</v>
      </c>
      <c r="P180" s="92">
        <v>8.3000000000000004E-2</v>
      </c>
      <c r="Q180" s="94">
        <f>O180*$P$10</f>
        <v>0</v>
      </c>
      <c r="R180" s="108"/>
      <c r="S180" s="114">
        <f>+C180-G180</f>
        <v>0</v>
      </c>
      <c r="T180" s="92">
        <v>8.3000000000000004E-2</v>
      </c>
      <c r="U180" s="91">
        <f>S180*$T$10</f>
        <v>0</v>
      </c>
      <c r="V180" s="204"/>
    </row>
    <row r="181" spans="1:22" ht="15.75" x14ac:dyDescent="0.25">
      <c r="A181" s="113" t="s">
        <v>145</v>
      </c>
      <c r="B181" s="113"/>
      <c r="C181" s="218"/>
      <c r="D181" s="87">
        <v>8.3000000000000004E-2</v>
      </c>
      <c r="E181" s="149">
        <f t="shared" si="6"/>
        <v>0</v>
      </c>
      <c r="F181" s="75"/>
      <c r="G181" s="234"/>
      <c r="H181" s="87">
        <v>8.3000000000000004E-2</v>
      </c>
      <c r="I181" s="96">
        <f>G181*$H$13</f>
        <v>0</v>
      </c>
      <c r="J181" s="92"/>
      <c r="K181" s="218">
        <f>+C181*$C$208</f>
        <v>0</v>
      </c>
      <c r="L181" s="92">
        <v>8.3000000000000004E-2</v>
      </c>
      <c r="M181" s="95">
        <f>K181*$L$10</f>
        <v>0</v>
      </c>
      <c r="N181" s="108"/>
      <c r="O181" s="107">
        <f>+K181-G181</f>
        <v>0</v>
      </c>
      <c r="P181" s="92">
        <v>8.3000000000000004E-2</v>
      </c>
      <c r="Q181" s="94">
        <f>O181*$P$10</f>
        <v>0</v>
      </c>
      <c r="R181" s="108"/>
      <c r="S181" s="107">
        <f>+C181-G181</f>
        <v>0</v>
      </c>
      <c r="T181" s="92">
        <v>8.3000000000000004E-2</v>
      </c>
      <c r="U181" s="91">
        <f>S181*$T$10</f>
        <v>0</v>
      </c>
      <c r="V181" s="204"/>
    </row>
    <row r="182" spans="1:22" ht="15.75" x14ac:dyDescent="0.25">
      <c r="A182" s="38" t="s">
        <v>146</v>
      </c>
      <c r="B182" s="38"/>
      <c r="C182" s="218"/>
      <c r="D182" s="87">
        <v>8.3000000000000004E-2</v>
      </c>
      <c r="E182" s="149">
        <f t="shared" si="6"/>
        <v>0</v>
      </c>
      <c r="F182" s="75"/>
      <c r="G182" s="234"/>
      <c r="H182" s="87">
        <v>8.3000000000000004E-2</v>
      </c>
      <c r="I182" s="96">
        <f>G182*$H$13</f>
        <v>0</v>
      </c>
      <c r="J182" s="92"/>
      <c r="K182" s="218">
        <f>+C182*$C$208</f>
        <v>0</v>
      </c>
      <c r="L182" s="92">
        <v>8.3000000000000004E-2</v>
      </c>
      <c r="M182" s="95">
        <f>K182*$L$10</f>
        <v>0</v>
      </c>
      <c r="N182" s="108"/>
      <c r="O182" s="107">
        <f>+K182-G182</f>
        <v>0</v>
      </c>
      <c r="P182" s="92">
        <v>8.3000000000000004E-2</v>
      </c>
      <c r="Q182" s="94">
        <f>O182*$P$10</f>
        <v>0</v>
      </c>
      <c r="R182" s="108"/>
      <c r="S182" s="107">
        <f>+C182-G182</f>
        <v>0</v>
      </c>
      <c r="T182" s="92">
        <v>8.3000000000000004E-2</v>
      </c>
      <c r="U182" s="91">
        <f>S182*$T$10</f>
        <v>0</v>
      </c>
      <c r="V182" s="204"/>
    </row>
    <row r="183" spans="1:22" ht="15.75" x14ac:dyDescent="0.25">
      <c r="A183" s="38" t="s">
        <v>147</v>
      </c>
      <c r="B183" s="38"/>
      <c r="C183" s="218"/>
      <c r="D183" s="87">
        <v>8.3000000000000004E-2</v>
      </c>
      <c r="E183" s="149">
        <f t="shared" si="6"/>
        <v>0</v>
      </c>
      <c r="F183" s="75"/>
      <c r="G183" s="234">
        <v>4324</v>
      </c>
      <c r="H183" s="87">
        <v>8.3000000000000004E-2</v>
      </c>
      <c r="I183" s="96">
        <f>G183*$H$13</f>
        <v>358.892</v>
      </c>
      <c r="J183" s="92"/>
      <c r="K183" s="218">
        <f>+C183*$C$208</f>
        <v>0</v>
      </c>
      <c r="L183" s="92">
        <v>8.3000000000000004E-2</v>
      </c>
      <c r="M183" s="95">
        <f>K183*$L$10</f>
        <v>0</v>
      </c>
      <c r="N183" s="108"/>
      <c r="O183" s="107">
        <f>+K183-G183</f>
        <v>-4324</v>
      </c>
      <c r="P183" s="92">
        <v>8.3000000000000004E-2</v>
      </c>
      <c r="Q183" s="94">
        <f>O183*$P$10</f>
        <v>-358.892</v>
      </c>
      <c r="R183" s="108"/>
      <c r="S183" s="107">
        <f>+C183-G183</f>
        <v>-4324</v>
      </c>
      <c r="T183" s="92">
        <v>8.3000000000000004E-2</v>
      </c>
      <c r="U183" s="91">
        <f>S183*$T$10</f>
        <v>-358.892</v>
      </c>
      <c r="V183" s="204"/>
    </row>
    <row r="184" spans="1:22" ht="15.75" x14ac:dyDescent="0.25">
      <c r="A184" s="38" t="s">
        <v>148</v>
      </c>
      <c r="B184" s="38"/>
      <c r="C184" s="218"/>
      <c r="D184" s="87">
        <v>8.3000000000000004E-2</v>
      </c>
      <c r="E184" s="149">
        <f t="shared" si="6"/>
        <v>0</v>
      </c>
      <c r="F184" s="75"/>
      <c r="G184" s="234"/>
      <c r="H184" s="87">
        <v>8.3000000000000004E-2</v>
      </c>
      <c r="I184" s="96">
        <f>G184*$H$13</f>
        <v>0</v>
      </c>
      <c r="J184" s="92"/>
      <c r="K184" s="218">
        <f>+C184*$C$208</f>
        <v>0</v>
      </c>
      <c r="L184" s="92">
        <v>8.3000000000000004E-2</v>
      </c>
      <c r="M184" s="95">
        <f>K184*$L$10</f>
        <v>0</v>
      </c>
      <c r="N184" s="108"/>
      <c r="O184" s="107">
        <f>+K184-G184</f>
        <v>0</v>
      </c>
      <c r="P184" s="92">
        <v>8.3000000000000004E-2</v>
      </c>
      <c r="Q184" s="94">
        <f>O184*$P$10</f>
        <v>0</v>
      </c>
      <c r="R184" s="108"/>
      <c r="S184" s="107">
        <f>+C184-G184</f>
        <v>0</v>
      </c>
      <c r="T184" s="92">
        <v>8.3000000000000004E-2</v>
      </c>
      <c r="U184" s="91">
        <f>S184*$T$10</f>
        <v>0</v>
      </c>
      <c r="V184" s="204"/>
    </row>
    <row r="185" spans="1:22" ht="15.75" x14ac:dyDescent="0.25">
      <c r="A185" s="38" t="s">
        <v>149</v>
      </c>
      <c r="B185" s="38"/>
      <c r="C185" s="218"/>
      <c r="D185" s="87">
        <v>8.3000000000000004E-2</v>
      </c>
      <c r="E185" s="149">
        <f t="shared" si="6"/>
        <v>0</v>
      </c>
      <c r="F185" s="75"/>
      <c r="G185" s="234"/>
      <c r="H185" s="87">
        <v>8.3000000000000004E-2</v>
      </c>
      <c r="I185" s="96">
        <f>G185*$H$13</f>
        <v>0</v>
      </c>
      <c r="J185" s="92"/>
      <c r="K185" s="218">
        <f>+C185*$C$208</f>
        <v>0</v>
      </c>
      <c r="L185" s="92">
        <v>8.3000000000000004E-2</v>
      </c>
      <c r="M185" s="95">
        <f>K185*$L$10</f>
        <v>0</v>
      </c>
      <c r="N185" s="108"/>
      <c r="O185" s="107">
        <f>+K185-G185</f>
        <v>0</v>
      </c>
      <c r="P185" s="92">
        <v>8.3000000000000004E-2</v>
      </c>
      <c r="Q185" s="94">
        <f>O185*$P$10</f>
        <v>0</v>
      </c>
      <c r="R185" s="108"/>
      <c r="S185" s="107">
        <f>+C185-G185</f>
        <v>0</v>
      </c>
      <c r="T185" s="92">
        <v>8.3000000000000004E-2</v>
      </c>
      <c r="U185" s="91">
        <f>S185*$T$10</f>
        <v>0</v>
      </c>
      <c r="V185" s="204"/>
    </row>
    <row r="186" spans="1:22" ht="15.75" x14ac:dyDescent="0.25">
      <c r="A186" s="38" t="s">
        <v>150</v>
      </c>
      <c r="B186" s="38"/>
      <c r="C186" s="218"/>
      <c r="D186" s="87">
        <v>8.3000000000000004E-2</v>
      </c>
      <c r="E186" s="149">
        <f t="shared" si="6"/>
        <v>0</v>
      </c>
      <c r="F186" s="75"/>
      <c r="G186" s="234"/>
      <c r="H186" s="87">
        <v>8.3000000000000004E-2</v>
      </c>
      <c r="I186" s="96">
        <f>G186*$H$13</f>
        <v>0</v>
      </c>
      <c r="J186" s="92"/>
      <c r="K186" s="218">
        <f>+C186*$C$208</f>
        <v>0</v>
      </c>
      <c r="L186" s="92">
        <v>8.3000000000000004E-2</v>
      </c>
      <c r="M186" s="95">
        <f>K186*$L$10</f>
        <v>0</v>
      </c>
      <c r="N186" s="108"/>
      <c r="O186" s="107">
        <f>+K186-G186</f>
        <v>0</v>
      </c>
      <c r="P186" s="92">
        <v>8.3000000000000004E-2</v>
      </c>
      <c r="Q186" s="94">
        <f>O186*$P$10</f>
        <v>0</v>
      </c>
      <c r="R186" s="108"/>
      <c r="S186" s="107">
        <f>+C186-G186</f>
        <v>0</v>
      </c>
      <c r="T186" s="92">
        <v>8.3000000000000004E-2</v>
      </c>
      <c r="U186" s="91">
        <f>S186*$T$10</f>
        <v>0</v>
      </c>
      <c r="V186" s="204"/>
    </row>
    <row r="187" spans="1:22" ht="15.75" x14ac:dyDescent="0.25">
      <c r="A187" s="38" t="s">
        <v>151</v>
      </c>
      <c r="B187" s="38"/>
      <c r="C187" s="218"/>
      <c r="D187" s="87">
        <v>8.3000000000000004E-2</v>
      </c>
      <c r="E187" s="149">
        <f t="shared" si="6"/>
        <v>0</v>
      </c>
      <c r="F187" s="75"/>
      <c r="G187" s="234"/>
      <c r="H187" s="87">
        <v>8.3000000000000004E-2</v>
      </c>
      <c r="I187" s="96">
        <f>G187*$H$13</f>
        <v>0</v>
      </c>
      <c r="J187" s="92"/>
      <c r="K187" s="218">
        <f>+C187*$C$208</f>
        <v>0</v>
      </c>
      <c r="L187" s="92">
        <v>8.3000000000000004E-2</v>
      </c>
      <c r="M187" s="95">
        <f>K187*$L$10</f>
        <v>0</v>
      </c>
      <c r="N187" s="108"/>
      <c r="O187" s="107">
        <f>+K187-G187</f>
        <v>0</v>
      </c>
      <c r="P187" s="92">
        <v>8.3000000000000004E-2</v>
      </c>
      <c r="Q187" s="94">
        <f>O187*$P$10</f>
        <v>0</v>
      </c>
      <c r="R187" s="108"/>
      <c r="S187" s="107">
        <f>+C187-G187</f>
        <v>0</v>
      </c>
      <c r="T187" s="92">
        <v>8.3000000000000004E-2</v>
      </c>
      <c r="U187" s="91">
        <f>S187*$T$10</f>
        <v>0</v>
      </c>
      <c r="V187" s="204"/>
    </row>
    <row r="188" spans="1:22" ht="15.75" x14ac:dyDescent="0.25">
      <c r="A188" s="38" t="s">
        <v>152</v>
      </c>
      <c r="B188" s="38"/>
      <c r="C188" s="224"/>
      <c r="D188" s="87">
        <v>8.3000000000000004E-2</v>
      </c>
      <c r="E188" s="149">
        <f t="shared" si="6"/>
        <v>0</v>
      </c>
      <c r="F188" s="105"/>
      <c r="G188" s="235"/>
      <c r="H188" s="87">
        <v>8.3000000000000004E-2</v>
      </c>
      <c r="I188" s="96">
        <f>G188*$H$13</f>
        <v>0</v>
      </c>
      <c r="J188" s="92"/>
      <c r="K188" s="218">
        <f>+C188*$C$208</f>
        <v>0</v>
      </c>
      <c r="L188" s="92">
        <v>8.3000000000000004E-2</v>
      </c>
      <c r="M188" s="95">
        <f>K188*$L$10</f>
        <v>0</v>
      </c>
      <c r="N188" s="108"/>
      <c r="O188" s="107">
        <f>+K188-G188</f>
        <v>0</v>
      </c>
      <c r="P188" s="92">
        <v>8.3000000000000004E-2</v>
      </c>
      <c r="Q188" s="94">
        <f>O188*$P$10</f>
        <v>0</v>
      </c>
      <c r="R188" s="108"/>
      <c r="S188" s="107">
        <f>+C188-G188</f>
        <v>0</v>
      </c>
      <c r="T188" s="92">
        <v>8.3000000000000004E-2</v>
      </c>
      <c r="U188" s="91">
        <f>S188*$T$10</f>
        <v>0</v>
      </c>
      <c r="V188" s="205"/>
    </row>
    <row r="189" spans="1:22" ht="16.5" thickBot="1" x14ac:dyDescent="0.3">
      <c r="A189" s="38"/>
      <c r="B189" s="38"/>
      <c r="C189" s="237"/>
      <c r="D189" s="87"/>
      <c r="E189" s="250"/>
      <c r="F189" s="97"/>
      <c r="G189" s="227"/>
      <c r="H189" s="87"/>
      <c r="I189" s="251"/>
      <c r="J189" s="93"/>
      <c r="K189" s="227"/>
      <c r="L189" s="92"/>
      <c r="M189" s="252"/>
      <c r="N189" s="93"/>
      <c r="O189" s="43"/>
      <c r="P189" s="92"/>
      <c r="Q189" s="253"/>
      <c r="R189" s="93"/>
      <c r="S189" s="43"/>
      <c r="T189" s="92"/>
      <c r="U189" s="254"/>
    </row>
    <row r="190" spans="1:22" ht="16.5" thickBot="1" x14ac:dyDescent="0.3">
      <c r="A190" s="352" t="s">
        <v>153</v>
      </c>
      <c r="B190" s="353"/>
      <c r="C190" s="305">
        <v>33808</v>
      </c>
      <c r="D190" s="293">
        <v>8.3000000000000004E-2</v>
      </c>
      <c r="E190" s="294">
        <f t="shared" si="6"/>
        <v>2806.0640000000003</v>
      </c>
      <c r="F190" s="295"/>
      <c r="G190" s="305">
        <v>-6204</v>
      </c>
      <c r="H190" s="293">
        <v>8.3000000000000004E-2</v>
      </c>
      <c r="I190" s="296">
        <f>G190*$H$13</f>
        <v>-514.93200000000002</v>
      </c>
      <c r="J190" s="297"/>
      <c r="K190" s="305">
        <v>30990</v>
      </c>
      <c r="L190" s="297">
        <v>8.3000000000000004E-2</v>
      </c>
      <c r="M190" s="298">
        <f>K190*$L$10</f>
        <v>2572.17</v>
      </c>
      <c r="N190" s="297"/>
      <c r="O190" s="306">
        <f>+G190-K190</f>
        <v>-37194</v>
      </c>
      <c r="P190" s="297">
        <v>8.3000000000000004E-2</v>
      </c>
      <c r="Q190" s="300">
        <f>O190*$P$10</f>
        <v>-3087.1020000000003</v>
      </c>
      <c r="R190" s="297"/>
      <c r="S190" s="306">
        <f>+S176-S178</f>
        <v>40012</v>
      </c>
      <c r="T190" s="297">
        <v>8.3000000000000004E-2</v>
      </c>
      <c r="U190" s="303">
        <f>S190*$T$10</f>
        <v>3320.9960000000001</v>
      </c>
    </row>
    <row r="191" spans="1:22" ht="15.75" x14ac:dyDescent="0.25">
      <c r="A191" s="40"/>
      <c r="B191" s="40"/>
      <c r="C191" s="245"/>
      <c r="D191" s="87">
        <v>8.3000000000000004E-2</v>
      </c>
      <c r="E191" s="255">
        <f t="shared" si="6"/>
        <v>0</v>
      </c>
      <c r="F191" s="75"/>
      <c r="G191" s="233"/>
      <c r="H191" s="87">
        <v>8.3000000000000004E-2</v>
      </c>
      <c r="I191" s="256">
        <f>G191*$H$13</f>
        <v>0</v>
      </c>
      <c r="J191" s="92"/>
      <c r="K191" s="228"/>
      <c r="L191" s="92">
        <v>8.3000000000000004E-2</v>
      </c>
      <c r="M191" s="257">
        <f>K191*$L$10</f>
        <v>0</v>
      </c>
      <c r="N191" s="92"/>
      <c r="O191" s="62"/>
      <c r="P191" s="92">
        <v>8.3000000000000004E-2</v>
      </c>
      <c r="Q191" s="258">
        <f>O191*$P$10</f>
        <v>0</v>
      </c>
      <c r="R191" s="92"/>
      <c r="S191" s="62"/>
      <c r="T191" s="92">
        <v>8.3000000000000004E-2</v>
      </c>
      <c r="U191" s="259">
        <f>S191*$T$10</f>
        <v>0</v>
      </c>
    </row>
    <row r="192" spans="1:22" s="40" customFormat="1" ht="15.75" x14ac:dyDescent="0.25">
      <c r="A192" s="65" t="str">
        <f>+[1]Budget!B196</f>
        <v>LOTTO PROJECT    :</v>
      </c>
      <c r="B192" s="65"/>
      <c r="C192" s="236"/>
      <c r="D192" s="87">
        <v>8.3000000000000004E-2</v>
      </c>
      <c r="E192" s="149">
        <f t="shared" si="6"/>
        <v>0</v>
      </c>
      <c r="F192" s="75"/>
      <c r="G192" s="236"/>
      <c r="H192" s="87">
        <v>8.3000000000000004E-2</v>
      </c>
      <c r="I192" s="96">
        <f>G192*$H$13</f>
        <v>0</v>
      </c>
      <c r="J192" s="92"/>
      <c r="K192" s="236">
        <f>SUM(K193:K194)</f>
        <v>0</v>
      </c>
      <c r="L192" s="92">
        <v>8.3000000000000004E-2</v>
      </c>
      <c r="M192" s="95">
        <f>K192*$L$10</f>
        <v>0</v>
      </c>
      <c r="N192" s="92"/>
      <c r="O192" s="66">
        <f>SUM(O193:O194)</f>
        <v>0</v>
      </c>
      <c r="P192" s="92">
        <v>8.3000000000000004E-2</v>
      </c>
      <c r="Q192" s="94">
        <f>O192*$P$10</f>
        <v>0</v>
      </c>
      <c r="R192" s="92"/>
      <c r="S192" s="66">
        <f>SUM(S193:S194)</f>
        <v>0</v>
      </c>
      <c r="T192" s="92">
        <v>8.3000000000000004E-2</v>
      </c>
      <c r="U192" s="91">
        <f>S192*$T$10</f>
        <v>0</v>
      </c>
      <c r="V192" s="210"/>
    </row>
    <row r="193" spans="1:22" s="40" customFormat="1" ht="15.75" x14ac:dyDescent="0.25">
      <c r="A193" s="40" t="s">
        <v>154</v>
      </c>
      <c r="C193" s="237"/>
      <c r="D193" s="87">
        <v>8.3000000000000004E-2</v>
      </c>
      <c r="E193" s="149">
        <f t="shared" si="6"/>
        <v>0</v>
      </c>
      <c r="F193" s="97"/>
      <c r="G193" s="237"/>
      <c r="H193" s="87">
        <v>8.3000000000000004E-2</v>
      </c>
      <c r="I193" s="96">
        <f>G193*$H$13</f>
        <v>0</v>
      </c>
      <c r="J193" s="93"/>
      <c r="K193" s="237">
        <f>+C193*$C$208</f>
        <v>0</v>
      </c>
      <c r="L193" s="92">
        <v>8.3000000000000004E-2</v>
      </c>
      <c r="M193" s="95">
        <f>K193*$L$10</f>
        <v>0</v>
      </c>
      <c r="N193" s="93"/>
      <c r="O193" s="53">
        <f>+K193-G193</f>
        <v>0</v>
      </c>
      <c r="P193" s="92">
        <v>8.3000000000000004E-2</v>
      </c>
      <c r="Q193" s="94">
        <f>O193*$P$10</f>
        <v>0</v>
      </c>
      <c r="R193" s="102"/>
      <c r="S193" s="101">
        <f>+C193-G193</f>
        <v>0</v>
      </c>
      <c r="T193" s="92">
        <v>8.3000000000000004E-2</v>
      </c>
      <c r="U193" s="91">
        <f>S193*$T$10</f>
        <v>0</v>
      </c>
      <c r="V193" s="211"/>
    </row>
    <row r="194" spans="1:22" s="40" customFormat="1" ht="15.75" x14ac:dyDescent="0.25">
      <c r="A194" s="40" t="s">
        <v>155</v>
      </c>
      <c r="C194" s="224"/>
      <c r="D194" s="87">
        <v>8.3000000000000004E-2</v>
      </c>
      <c r="E194" s="149">
        <f t="shared" si="6"/>
        <v>0</v>
      </c>
      <c r="F194" s="105"/>
      <c r="G194" s="224"/>
      <c r="H194" s="87">
        <v>8.3000000000000004E-2</v>
      </c>
      <c r="I194" s="96">
        <f>G194*$H$13</f>
        <v>0</v>
      </c>
      <c r="J194" s="104"/>
      <c r="K194" s="224">
        <f>+C194*$C$208</f>
        <v>0</v>
      </c>
      <c r="L194" s="92">
        <v>8.3000000000000004E-2</v>
      </c>
      <c r="M194" s="95">
        <f>K194*$L$10</f>
        <v>0</v>
      </c>
      <c r="N194" s="104"/>
      <c r="O194" s="11">
        <f>+K194-G194</f>
        <v>0</v>
      </c>
      <c r="P194" s="92">
        <v>8.3000000000000004E-2</v>
      </c>
      <c r="Q194" s="94">
        <f>O194*$P$10</f>
        <v>0</v>
      </c>
      <c r="R194" s="99"/>
      <c r="S194" s="98">
        <f>+C194-G194</f>
        <v>0</v>
      </c>
      <c r="T194" s="92">
        <v>8.3000000000000004E-2</v>
      </c>
      <c r="U194" s="91">
        <f>S194*$T$10</f>
        <v>0</v>
      </c>
      <c r="V194" s="212"/>
    </row>
    <row r="195" spans="1:22" s="40" customFormat="1" ht="15.75" x14ac:dyDescent="0.25">
      <c r="C195" s="218"/>
      <c r="D195" s="87"/>
      <c r="E195" s="149"/>
      <c r="F195" s="75"/>
      <c r="G195" s="218"/>
      <c r="H195" s="87"/>
      <c r="I195" s="96"/>
      <c r="J195" s="92"/>
      <c r="K195" s="218"/>
      <c r="L195" s="92"/>
      <c r="M195" s="95"/>
      <c r="N195" s="92"/>
      <c r="O195" s="68"/>
      <c r="P195" s="92"/>
      <c r="Q195" s="94"/>
      <c r="R195" s="92"/>
      <c r="S195" s="68"/>
      <c r="T195" s="92"/>
      <c r="U195" s="91"/>
      <c r="V195" s="213"/>
    </row>
    <row r="196" spans="1:22" s="40" customFormat="1" ht="15.75" x14ac:dyDescent="0.25">
      <c r="A196" s="65" t="str">
        <f>+[1]Budget!B200</f>
        <v>LOTTO PROJECT    :</v>
      </c>
      <c r="B196" s="65"/>
      <c r="C196" s="236"/>
      <c r="D196" s="87">
        <v>8.3000000000000004E-2</v>
      </c>
      <c r="E196" s="149">
        <f t="shared" si="6"/>
        <v>0</v>
      </c>
      <c r="F196" s="75"/>
      <c r="G196" s="236"/>
      <c r="H196" s="87">
        <v>8.3000000000000004E-2</v>
      </c>
      <c r="I196" s="96">
        <f>G196*$H$13</f>
        <v>0</v>
      </c>
      <c r="J196" s="92"/>
      <c r="K196" s="236">
        <f>SUM(K197:K198)</f>
        <v>0</v>
      </c>
      <c r="L196" s="92">
        <v>8.3000000000000004E-2</v>
      </c>
      <c r="M196" s="95">
        <f>K196*$L$10</f>
        <v>0</v>
      </c>
      <c r="N196" s="92"/>
      <c r="O196" s="66">
        <f>SUM(O197:O198)</f>
        <v>0</v>
      </c>
      <c r="P196" s="92">
        <v>8.3000000000000004E-2</v>
      </c>
      <c r="Q196" s="94">
        <f>O196*$P$10</f>
        <v>0</v>
      </c>
      <c r="R196" s="92"/>
      <c r="S196" s="66">
        <f>SUM(S197:S198)</f>
        <v>0</v>
      </c>
      <c r="T196" s="92">
        <v>8.3000000000000004E-2</v>
      </c>
      <c r="U196" s="91">
        <f>S196*$T$10</f>
        <v>0</v>
      </c>
      <c r="V196" s="213"/>
    </row>
    <row r="197" spans="1:22" s="40" customFormat="1" ht="15.75" x14ac:dyDescent="0.25">
      <c r="A197" s="40" t="s">
        <v>154</v>
      </c>
      <c r="C197" s="237"/>
      <c r="D197" s="87">
        <v>8.3000000000000004E-2</v>
      </c>
      <c r="E197" s="149">
        <f t="shared" si="6"/>
        <v>0</v>
      </c>
      <c r="F197" s="97"/>
      <c r="G197" s="237"/>
      <c r="H197" s="87">
        <v>8.3000000000000004E-2</v>
      </c>
      <c r="I197" s="96">
        <f>G197*$H$13</f>
        <v>0</v>
      </c>
      <c r="J197" s="93"/>
      <c r="K197" s="237">
        <f>+C197*$C$208</f>
        <v>0</v>
      </c>
      <c r="L197" s="92">
        <v>8.3000000000000004E-2</v>
      </c>
      <c r="M197" s="95">
        <f>K197*$L$10</f>
        <v>0</v>
      </c>
      <c r="N197" s="102"/>
      <c r="O197" s="101">
        <f>+K197-G197</f>
        <v>0</v>
      </c>
      <c r="P197" s="92">
        <v>8.3000000000000004E-2</v>
      </c>
      <c r="Q197" s="94">
        <f>O197*$P$10</f>
        <v>0</v>
      </c>
      <c r="R197" s="102"/>
      <c r="S197" s="101">
        <f>+C197-G197</f>
        <v>0</v>
      </c>
      <c r="T197" s="92">
        <v>8.3000000000000004E-2</v>
      </c>
      <c r="U197" s="91">
        <f>S197*$T$10</f>
        <v>0</v>
      </c>
      <c r="V197" s="211"/>
    </row>
    <row r="198" spans="1:22" s="40" customFormat="1" ht="15.75" x14ac:dyDescent="0.25">
      <c r="A198" s="40" t="s">
        <v>155</v>
      </c>
      <c r="C198" s="224"/>
      <c r="D198" s="87">
        <v>8.3000000000000004E-2</v>
      </c>
      <c r="E198" s="149">
        <f t="shared" si="6"/>
        <v>0</v>
      </c>
      <c r="F198" s="105"/>
      <c r="G198" s="224"/>
      <c r="H198" s="87">
        <v>8.3000000000000004E-2</v>
      </c>
      <c r="I198" s="96">
        <f>G198*$H$13</f>
        <v>0</v>
      </c>
      <c r="J198" s="104"/>
      <c r="K198" s="224">
        <f>+C198*$C$208</f>
        <v>0</v>
      </c>
      <c r="L198" s="92">
        <v>8.3000000000000004E-2</v>
      </c>
      <c r="M198" s="95">
        <f>K198*$L$10</f>
        <v>0</v>
      </c>
      <c r="N198" s="99"/>
      <c r="O198" s="98">
        <f>+K198-G198</f>
        <v>0</v>
      </c>
      <c r="P198" s="92">
        <v>8.3000000000000004E-2</v>
      </c>
      <c r="Q198" s="94">
        <f>O198*$P$10</f>
        <v>0</v>
      </c>
      <c r="R198" s="99"/>
      <c r="S198" s="98">
        <f>+C198-G198</f>
        <v>0</v>
      </c>
      <c r="T198" s="92">
        <v>8.3000000000000004E-2</v>
      </c>
      <c r="U198" s="91">
        <f>S198*$T$10</f>
        <v>0</v>
      </c>
      <c r="V198" s="212"/>
    </row>
    <row r="199" spans="1:22" s="40" customFormat="1" ht="15.75" x14ac:dyDescent="0.25">
      <c r="C199" s="218"/>
      <c r="D199" s="87"/>
      <c r="E199" s="149"/>
      <c r="F199" s="75"/>
      <c r="G199" s="218"/>
      <c r="H199" s="87"/>
      <c r="I199" s="96"/>
      <c r="J199" s="92"/>
      <c r="K199" s="218"/>
      <c r="L199" s="92"/>
      <c r="M199" s="95"/>
      <c r="N199" s="92"/>
      <c r="O199" s="68"/>
      <c r="P199" s="92"/>
      <c r="Q199" s="94"/>
      <c r="R199" s="92"/>
      <c r="S199" s="68"/>
      <c r="T199" s="92"/>
      <c r="U199" s="91"/>
      <c r="V199" s="213"/>
    </row>
    <row r="200" spans="1:22" s="40" customFormat="1" ht="15.75" x14ac:dyDescent="0.25">
      <c r="A200" s="65" t="str">
        <f>+[1]Budget!B204</f>
        <v>LOTTO PROJECT    :</v>
      </c>
      <c r="B200" s="65"/>
      <c r="C200" s="236"/>
      <c r="D200" s="87">
        <v>8.3000000000000004E-2</v>
      </c>
      <c r="E200" s="149">
        <f t="shared" si="6"/>
        <v>0</v>
      </c>
      <c r="F200" s="75"/>
      <c r="G200" s="236"/>
      <c r="H200" s="87">
        <v>8.3000000000000004E-2</v>
      </c>
      <c r="I200" s="96">
        <f>G200*$H$13</f>
        <v>0</v>
      </c>
      <c r="J200" s="92"/>
      <c r="K200" s="236">
        <f>SUM(K201:K202)</f>
        <v>0</v>
      </c>
      <c r="L200" s="92">
        <v>8.3000000000000004E-2</v>
      </c>
      <c r="M200" s="95">
        <f>K200*$L$10</f>
        <v>0</v>
      </c>
      <c r="N200" s="92"/>
      <c r="O200" s="66">
        <f>SUM(O201:O202)</f>
        <v>0</v>
      </c>
      <c r="P200" s="92">
        <v>8.3000000000000004E-2</v>
      </c>
      <c r="Q200" s="94">
        <f>O200*$P$10</f>
        <v>0</v>
      </c>
      <c r="R200" s="92"/>
      <c r="S200" s="66">
        <f>SUM(S201:S202)</f>
        <v>0</v>
      </c>
      <c r="T200" s="92">
        <v>8.3000000000000004E-2</v>
      </c>
      <c r="U200" s="91">
        <f>S200*$T$10</f>
        <v>0</v>
      </c>
      <c r="V200" s="213"/>
    </row>
    <row r="201" spans="1:22" s="40" customFormat="1" ht="15.75" x14ac:dyDescent="0.25">
      <c r="A201" s="40" t="s">
        <v>154</v>
      </c>
      <c r="C201" s="237"/>
      <c r="D201" s="87">
        <v>8.3000000000000004E-2</v>
      </c>
      <c r="E201" s="149">
        <f t="shared" si="6"/>
        <v>0</v>
      </c>
      <c r="F201" s="97"/>
      <c r="G201" s="237"/>
      <c r="H201" s="87">
        <v>8.3000000000000004E-2</v>
      </c>
      <c r="I201" s="96">
        <f>G201*$H$13</f>
        <v>0</v>
      </c>
      <c r="J201" s="93"/>
      <c r="K201" s="237">
        <f>+C201*$C$208</f>
        <v>0</v>
      </c>
      <c r="L201" s="92">
        <v>8.3000000000000004E-2</v>
      </c>
      <c r="M201" s="95">
        <f>K201*$L$10</f>
        <v>0</v>
      </c>
      <c r="N201" s="102"/>
      <c r="O201" s="101">
        <f>+K201-G201</f>
        <v>0</v>
      </c>
      <c r="P201" s="92">
        <v>8.3000000000000004E-2</v>
      </c>
      <c r="Q201" s="94">
        <f>O201*$P$10</f>
        <v>0</v>
      </c>
      <c r="R201" s="102"/>
      <c r="S201" s="101">
        <f>+C201-G201</f>
        <v>0</v>
      </c>
      <c r="T201" s="92">
        <v>8.3000000000000004E-2</v>
      </c>
      <c r="U201" s="91">
        <f>S201*$T$10</f>
        <v>0</v>
      </c>
      <c r="V201" s="211"/>
    </row>
    <row r="202" spans="1:22" s="40" customFormat="1" ht="15.75" x14ac:dyDescent="0.25">
      <c r="A202" s="40" t="s">
        <v>155</v>
      </c>
      <c r="C202" s="224"/>
      <c r="D202" s="87">
        <v>8.3000000000000004E-2</v>
      </c>
      <c r="E202" s="149">
        <f t="shared" si="6"/>
        <v>0</v>
      </c>
      <c r="F202" s="105"/>
      <c r="G202" s="224"/>
      <c r="H202" s="87">
        <v>8.3000000000000004E-2</v>
      </c>
      <c r="I202" s="96">
        <f>G202*$H$13</f>
        <v>0</v>
      </c>
      <c r="J202" s="104"/>
      <c r="K202" s="224">
        <f>+C202*$C$208</f>
        <v>0</v>
      </c>
      <c r="L202" s="92">
        <v>8.3000000000000004E-2</v>
      </c>
      <c r="M202" s="95">
        <f>K202*$L$10</f>
        <v>0</v>
      </c>
      <c r="N202" s="99"/>
      <c r="O202" s="98">
        <f>+K202-G202</f>
        <v>0</v>
      </c>
      <c r="P202" s="92">
        <v>8.3000000000000004E-2</v>
      </c>
      <c r="Q202" s="94">
        <f>O202*$P$10</f>
        <v>0</v>
      </c>
      <c r="R202" s="99"/>
      <c r="S202" s="98">
        <f>+C202-G202</f>
        <v>0</v>
      </c>
      <c r="T202" s="92">
        <v>8.3000000000000004E-2</v>
      </c>
      <c r="U202" s="91">
        <f>S202*$T$10</f>
        <v>0</v>
      </c>
      <c r="V202" s="212"/>
    </row>
    <row r="203" spans="1:22" s="40" customFormat="1" ht="16.5" thickBot="1" x14ac:dyDescent="0.3">
      <c r="C203" s="218"/>
      <c r="D203" s="87">
        <v>8.3000000000000004E-2</v>
      </c>
      <c r="E203" s="250">
        <f t="shared" ref="E203:E204" si="9">SUM(C203*D203)</f>
        <v>0</v>
      </c>
      <c r="F203" s="75"/>
      <c r="G203" s="218"/>
      <c r="H203" s="87">
        <v>8.3000000000000004E-2</v>
      </c>
      <c r="I203" s="251">
        <f>G203*$H$13</f>
        <v>0</v>
      </c>
      <c r="J203" s="92"/>
      <c r="K203" s="218"/>
      <c r="L203" s="92">
        <v>8.3000000000000004E-2</v>
      </c>
      <c r="M203" s="252">
        <f>K203*$L$10</f>
        <v>0</v>
      </c>
      <c r="N203" s="92"/>
      <c r="O203" s="68"/>
      <c r="P203" s="92">
        <v>8.3000000000000004E-2</v>
      </c>
      <c r="Q203" s="253">
        <f>O203*$P$10</f>
        <v>0</v>
      </c>
      <c r="R203" s="92"/>
      <c r="S203" s="68"/>
      <c r="T203" s="92">
        <v>8.3000000000000004E-2</v>
      </c>
      <c r="U203" s="254">
        <f>S203*$T$10</f>
        <v>0</v>
      </c>
      <c r="V203" s="213"/>
    </row>
    <row r="204" spans="1:22" s="40" customFormat="1" ht="16.5" thickBot="1" x14ac:dyDescent="0.3">
      <c r="A204" s="336" t="s">
        <v>156</v>
      </c>
      <c r="B204" s="354"/>
      <c r="C204" s="355">
        <f>+C190+C192+C196+C200</f>
        <v>33808</v>
      </c>
      <c r="D204" s="293">
        <v>8.3000000000000004E-2</v>
      </c>
      <c r="E204" s="294">
        <f t="shared" si="9"/>
        <v>2806.0640000000003</v>
      </c>
      <c r="F204" s="295"/>
      <c r="G204" s="355">
        <v>-6204</v>
      </c>
      <c r="H204" s="293">
        <v>8.3000000000000004E-2</v>
      </c>
      <c r="I204" s="296">
        <f>G204*$H$13</f>
        <v>-514.93200000000002</v>
      </c>
      <c r="J204" s="297"/>
      <c r="K204" s="355">
        <v>30990</v>
      </c>
      <c r="L204" s="297">
        <v>8.3000000000000004E-2</v>
      </c>
      <c r="M204" s="298">
        <f>K204*$L$10</f>
        <v>2572.17</v>
      </c>
      <c r="N204" s="297"/>
      <c r="O204" s="356">
        <v>-37194</v>
      </c>
      <c r="P204" s="297">
        <v>8.3000000000000004E-2</v>
      </c>
      <c r="Q204" s="300">
        <f>O204*$P$10</f>
        <v>-3087.1020000000003</v>
      </c>
      <c r="R204" s="297"/>
      <c r="S204" s="357">
        <f>+S190+S192+S196+S200</f>
        <v>40012</v>
      </c>
      <c r="T204" s="318">
        <v>8.3000000000000004E-2</v>
      </c>
      <c r="U204" s="303">
        <f>S204*$T$10</f>
        <v>3320.9960000000001</v>
      </c>
      <c r="V204" s="213"/>
    </row>
    <row r="205" spans="1:22" x14ac:dyDescent="0.2">
      <c r="B205" s="2"/>
      <c r="C205" s="228"/>
    </row>
    <row r="206" spans="1:22" x14ac:dyDescent="0.2">
      <c r="A206" s="40"/>
      <c r="B206" s="5"/>
    </row>
    <row r="208" spans="1:22" x14ac:dyDescent="0.2">
      <c r="B208" s="72">
        <f>11/12</f>
        <v>0.91666666666666663</v>
      </c>
    </row>
    <row r="210" spans="2:2" x14ac:dyDescent="0.2">
      <c r="B210" s="1">
        <v>8.3000000000000004E-2</v>
      </c>
    </row>
  </sheetData>
  <sheetProtection selectLockedCells="1" selectUnlockedCells="1"/>
  <pageMargins left="0.35433070866141736" right="0.35433070866141736" top="0.82677165354330717" bottom="0.23622047244094491" header="0.35433070866141736" footer="0.39370078740157483"/>
  <pageSetup paperSize="9" scale="72" fitToHeight="6" orientation="landscape" verticalDpi="0" r:id="rId1"/>
  <headerFooter alignWithMargins="0"/>
  <rowBreaks count="3" manualBreakCount="3">
    <brk id="62" max="7" man="1"/>
    <brk id="111" max="7" man="1"/>
    <brk id="164" max="7" man="1"/>
  </rowBreaks>
  <ignoredErrors>
    <ignoredError sqref="E1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January15</vt:lpstr>
      <vt:lpstr>February15</vt:lpstr>
      <vt:lpstr>February15!Print_Area</vt:lpstr>
      <vt:lpstr>January15!Print_Area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Deann Hostler</cp:lastModifiedBy>
  <dcterms:created xsi:type="dcterms:W3CDTF">2015-04-09T07:15:23Z</dcterms:created>
  <dcterms:modified xsi:type="dcterms:W3CDTF">2015-05-02T21:22:47Z</dcterms:modified>
</cp:coreProperties>
</file>